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tabRatio="862" activeTab="1"/>
  </bookViews>
  <sheets>
    <sheet name="instruction" sheetId="1" r:id="rId1"/>
    <sheet name="differentiated" sheetId="2" r:id="rId2"/>
    <sheet name="annuity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hermine_a</author>
  </authors>
  <commentList>
    <comment ref="C10" authorId="0">
      <text>
        <r>
          <rPr>
            <b/>
            <sz val="8"/>
            <rFont val="Tahoma"/>
            <family val="0"/>
          </rPr>
          <t>hermine_a:</t>
        </r>
        <r>
          <rPr>
            <sz val="8"/>
            <rFont val="Tahoma"/>
            <family val="0"/>
          </rPr>
          <t xml:space="preserve">
առավելագույնը 240 ամիս (20 տարի)</t>
        </r>
      </text>
    </comment>
  </commentList>
</comments>
</file>

<file path=xl/sharedStrings.xml><?xml version="1.0" encoding="utf-8"?>
<sst xmlns="http://schemas.openxmlformats.org/spreadsheetml/2006/main" count="96" uniqueCount="55">
  <si>
    <t>ì³ñÏÇ ·áõÙ³ñ</t>
  </si>
  <si>
    <t>ì³ñÏÇ Å³ÙÏ»ï (³ÙÇëÝ»ñáí)</t>
  </si>
  <si>
    <t>Ø³ñÙ³Ý ³Ùë³ÃÇí</t>
  </si>
  <si>
    <t>ì³ñÏÇ Å³ÙÏ»ï (ûñ»ñáí)</t>
  </si>
  <si>
    <t>ö³ëï³óÇ ïáÏáë³¹ñáõÛù</t>
  </si>
  <si>
    <t>ì³ñÏÇ í×³ñáõÙ</t>
  </si>
  <si>
    <t>úñ»ñÇ ù³Ý³Ï</t>
  </si>
  <si>
    <t>í×³ñÙ³Ý ³Ùë³ÃÇí</t>
  </si>
  <si>
    <t>í³ñÏÇ ÙÝ³óáñ¹</t>
  </si>
  <si>
    <t>í×³ñáõÙ í³ñÏÇó</t>
  </si>
  <si>
    <t>ïáÏáëÝ»ñÇ Ñ³ßí³ñÏ</t>
  </si>
  <si>
    <t>³ÛÉ í×³ñáõÙÝ»ñ</t>
  </si>
  <si>
    <t>ÁÝ¹³Ù»ÝÁ í×³ñáõÙ</t>
  </si>
  <si>
    <t>8/1</t>
  </si>
  <si>
    <t>29/1</t>
  </si>
  <si>
    <t>29/5</t>
  </si>
  <si>
    <t>6/7</t>
  </si>
  <si>
    <t>22/9</t>
  </si>
  <si>
    <t>day</t>
  </si>
  <si>
    <t>month</t>
  </si>
  <si>
    <t>year</t>
  </si>
  <si>
    <t>Ð³ßí»·ñÙ³Ý ³Ùë³ÃÇí</t>
  </si>
  <si>
    <t>îáÏáëÝ»ñÇ í×³ñáõÙ</t>
  </si>
  <si>
    <t>ï³ñÇÝ ÁÝ¹áõÝ»É 365 ûñ</t>
  </si>
  <si>
    <t>àâ Ð²ì²ê²ð²â²ö ìÖ²ðàôØÜºðÆ ¶ð²üÆÎ</t>
  </si>
  <si>
    <t>Ð²ì²ê²ð²â²ö ìÖ²ðàôØÜºðÆ ¶ð²üÆÎ</t>
  </si>
  <si>
    <t>ì³ñÏÇ ï³ñ»Ï³Ý (³Ýí³Ý³Ï³Ý) ïáÏáë³¹ñáõÛù</t>
  </si>
  <si>
    <t>Î³ÝË³í×³ñ (·áõÙ³ñ)</t>
  </si>
  <si>
    <t>ì³ñÏÇ ïñ³Ù³¹ñÙ³Ý Ñ»ï Ï³åí³Í ÙÇ³Ýí³· í×³ñáõÙÝ»ñ</t>
  </si>
  <si>
    <t>ì³ñÏÇ ïñ³Ù³¹ñÙ³Ý ³Ùë³ÃÇí (ûñ/³ÙÇë/ï³ñÇ)</t>
  </si>
  <si>
    <t>ì³ñÏÇ ëå³ë³ñÏÙ³Ý Ñ»ï Ï³åí³Í ï³ñ»Ï³Ý í×³ñáõÙÝ»ñ</t>
  </si>
  <si>
    <t>ÙÇ³Ýí³· ·áõÙ³ñ</t>
  </si>
  <si>
    <t>³Ù»Ý³ÙÛ³ ·áõÙ³ñ</t>
  </si>
  <si>
    <t>ì³ñÏÇ ï³ñ»Ï³Ý ïáÏáë³¹ñáõÛù</t>
  </si>
  <si>
    <t>ì×³ñáõÙ</t>
  </si>
  <si>
    <t>Üå³ï³Ï</t>
  </si>
  <si>
    <t>ÙÇ³Ýí³· í×³ñáõÙÝ»ñ</t>
  </si>
  <si>
    <t>ï³ñ»Ï³Ý í×³ñáõÙÝ»ñ</t>
  </si>
  <si>
    <t>Tools =&gt; Add-Ins =&gt; Analysis ToolPak, Analysis ToolPack-VBA, Solver Add-in</t>
  </si>
  <si>
    <t xml:space="preserve">  1. Éñ³óÝ»É ÙÇ³ÛÝ ¹»ÕÇÝ ¹³ßï»ñÁ</t>
  </si>
  <si>
    <t xml:space="preserve">  2. »Ã» ÷³ëï³óÇ ïáÏáë³¹ñáõÛùÇ Ñ³ßí³ñÏÁ ãÇ »ñ¨áõÙ, ³ÝÑñ³Å»ßï ¿ ³ÏïÇí³óÝ»É Ñ»ï¨Û³É ï³ññ»ñÁ.</t>
  </si>
  <si>
    <t xml:space="preserve">  3. ï³ñÇÝ ÁÝ¹áõÝ»É 365 ûñ</t>
  </si>
  <si>
    <r>
      <t xml:space="preserve">ö³ëï³óÇ ïáÏáë³¹ñáõÛù </t>
    </r>
    <r>
      <rPr>
        <b/>
        <sz val="7"/>
        <rFont val="Arial Armenian"/>
        <family val="2"/>
      </rPr>
      <t>(ÙÇçÝáñ¹³í×-áí)</t>
    </r>
  </si>
  <si>
    <t>ì³ñÏÇ ëå³ë³ñÏÙ³Ý Ñ³Ù³ñ</t>
  </si>
  <si>
    <t>²å³Ñáí³·ñáõÙ (ï³ñ»Ï³Ý ïáÏáë³¹ñáõÛù)</t>
  </si>
  <si>
    <t>Ð³ÛïÇ Ë½Ù³Ý Ñ³Ù³ñ</t>
  </si>
  <si>
    <t>¶ñ³íÇ ·Ý³Ñ³ïáõÙ</t>
  </si>
  <si>
    <t>¶ñ³íÇ ³å³Ñáí³·ñáõÙ</t>
  </si>
  <si>
    <t>²Îè² Ñ³ñóÙ³Ý ³ñÅ»ù</t>
  </si>
  <si>
    <r>
      <t xml:space="preserve">ì³ñÏÇ ïñ³Ù³¹ñÙ³Ý ¨ ëå³ë³ñÏÙ³Ý Ñ»ï Ï³åí³Í </t>
    </r>
    <r>
      <rPr>
        <b/>
        <u val="single"/>
        <sz val="8"/>
        <rFont val="Arial Armenian"/>
        <family val="2"/>
      </rPr>
      <t>ÙÇ³Ýí³·</t>
    </r>
    <r>
      <rPr>
        <b/>
        <sz val="8"/>
        <rFont val="Arial Armenian"/>
        <family val="2"/>
      </rPr>
      <t xml:space="preserve"> í×³ñáõÙÝ»ñ</t>
    </r>
  </si>
  <si>
    <r>
      <t xml:space="preserve">ì³ñÏÇ ïñ³Ù³¹ñÙ³Ý ¨ ëå³ë³ñÏÙ³Ý Ñ»ï Ï³åí³Í </t>
    </r>
    <r>
      <rPr>
        <b/>
        <u val="single"/>
        <sz val="8"/>
        <rFont val="Arial Armenian"/>
        <family val="2"/>
      </rPr>
      <t>³Ù»Ý³ÙÛ³</t>
    </r>
    <r>
      <rPr>
        <b/>
        <sz val="8"/>
        <rFont val="Arial Armenian"/>
        <family val="2"/>
      </rPr>
      <t xml:space="preserve"> í×³ñáõÙÝ»ñ</t>
    </r>
  </si>
  <si>
    <t>ö³ëï³óÇ ïáÏáë³¹ñáõÛù (ÙÇçÝáñ¹³í×-áí)</t>
  </si>
  <si>
    <t xml:space="preserve">  4. ²ñï³ñÅáõÃ³ÛÇÝ í³ñÏ»ñÇ ¹»åùáõÙ</t>
  </si>
  <si>
    <t>- Ï³Ù í³ñÏÇ ·áõÙ³ñÝ ³ñï³Ñ³Ûï»É ÐÐ ¹ñ³Ùáí` í³ñÏÇ ·áõÙ³ñÁ µ³½Ù³å³ïÏ»Éáí í³ñÏÇ ïñ³Ù³¹ñÙ³Ý ûñí³ ¹ñáõÃÛ³Ùµ Ñ³ßí³ñÏ³ÛÇÝ ÷áË³ñÅ»ùáí,</t>
  </si>
  <si>
    <t>- Ï³Ù í³ñÏÇ ïñ³Ù³¹ñÙ³Ý ¨ ëå³ë³ñÏÙ³Ý Ñ»ï Ï³åí³Í ÙÇ³Ýí³· í×³ñáõÙÝ»ñÝ ³ñï³Ñ³Ûï»É ³ñï³ñÅáõÛÃáí`í×³ñÁ µ³Å³Ý»Éáí Ñ³ßí³ñÏ³ÛÇÝ ÷áË³ñÅ»ùÇÝ:</t>
  </si>
</sst>
</file>

<file path=xl/styles.xml><?xml version="1.0" encoding="utf-8"?>
<styleSheet xmlns="http://schemas.openxmlformats.org/spreadsheetml/2006/main">
  <numFmts count="47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0.00000%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\ &quot;ûñ&quot;"/>
    <numFmt numFmtId="171" formatCode="0.0000"/>
    <numFmt numFmtId="172" formatCode="_-* #,##0\ _ _-;\-* #,##0\ _ _-;_-* &quot;-&quot;??\ _ _-;_-@_-"/>
    <numFmt numFmtId="173" formatCode="dd/mm/yyyy"/>
    <numFmt numFmtId="174" formatCode="d/m/yy;@"/>
    <numFmt numFmtId="175" formatCode="0.00000"/>
    <numFmt numFmtId="176" formatCode="0.000"/>
    <numFmt numFmtId="177" formatCode="0.0"/>
    <numFmt numFmtId="178" formatCode="[$-42B]dddd\,\ d\ mmmm\ yyyy;@"/>
    <numFmt numFmtId="179" formatCode="0.0%"/>
    <numFmt numFmtId="180" formatCode="[$-409]mmmm\-yy;@"/>
    <numFmt numFmtId="181" formatCode="#,##0.0"/>
    <numFmt numFmtId="182" formatCode="_-* #,##0.0\ _ _-;\-* #,##0.0\ _ _-;_-* &quot;-&quot;??\ _ _-;_-@_-"/>
    <numFmt numFmtId="183" formatCode="_-* #,##0.000\ _ _-;\-* #,##0.000\ _ _-;_-* &quot;-&quot;??\ _ _-;_-@_-"/>
    <numFmt numFmtId="184" formatCode="_-* #,##0.000\ _ _-;\-* #,##0.000\ _ _-;_-* &quot;-&quot;???\ _ _-;_-@_-"/>
    <numFmt numFmtId="185" formatCode="[$-409]dd\-mmm\-yy;@"/>
    <numFmt numFmtId="186" formatCode="[$-42B]dddd\,\ dd\ mmmm\ yyyy;@"/>
    <numFmt numFmtId="187" formatCode="dd/mm/yyyy;@"/>
    <numFmt numFmtId="188" formatCode="[$-42B]dd/mmm/yyyy;@"/>
    <numFmt numFmtId="189" formatCode="0.00000000"/>
    <numFmt numFmtId="190" formatCode="0.0000000"/>
    <numFmt numFmtId="191" formatCode="#,##0.000"/>
    <numFmt numFmtId="192" formatCode="#,##0.0000"/>
    <numFmt numFmtId="193" formatCode="#,##0.00_ ;[Red]\-#,##0.00\ "/>
    <numFmt numFmtId="194" formatCode="#,##0.000\ &quot; &quot;;[Red]\-#,##0.000\ &quot; &quot;"/>
    <numFmt numFmtId="195" formatCode="#,##0.0000\ &quot; &quot;;[Red]\-#,##0.0000\ &quot; &quot;"/>
    <numFmt numFmtId="196" formatCode="#,##0.00000\ &quot; &quot;;[Red]\-#,##0.00000\ &quot; &quot;"/>
    <numFmt numFmtId="197" formatCode="#,##0.000_ ;[Red]\-#,##0.000\ "/>
    <numFmt numFmtId="198" formatCode="#,##0.0000_ ;[Red]\-#,##0.0000\ "/>
    <numFmt numFmtId="199" formatCode="#,##0.00000_ ;[Red]\-#,##0.00000\ "/>
    <numFmt numFmtId="200" formatCode="#,##0.0\ &quot; &quot;;[Red]\-#,##0.0\ &quot; &quot;"/>
    <numFmt numFmtId="201" formatCode="_-* #,##0.00_ð_._-;\-* #,##0.00_ð_._-;_-* &quot;-&quot;??_ð_._-;_-@_-"/>
    <numFmt numFmtId="202" formatCode="#,##0_ ;\-#,##0\ "/>
  </numFmts>
  <fonts count="1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 Armenian"/>
      <family val="2"/>
    </font>
    <font>
      <sz val="8"/>
      <name val="Arial Armenian"/>
      <family val="2"/>
    </font>
    <font>
      <b/>
      <sz val="7"/>
      <name val="Arial Armenian"/>
      <family val="2"/>
    </font>
    <font>
      <b/>
      <i/>
      <sz val="8"/>
      <name val="Arial Armenian"/>
      <family val="2"/>
    </font>
    <font>
      <b/>
      <sz val="10"/>
      <name val="Arial Armenian"/>
      <family val="2"/>
    </font>
    <font>
      <b/>
      <u val="single"/>
      <sz val="8"/>
      <name val="Arial Armenian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10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88" fontId="5" fillId="0" borderId="1" xfId="0" applyNumberFormat="1" applyFont="1" applyBorder="1" applyAlignment="1" applyProtection="1">
      <alignment horizontal="center" vertical="center" wrapText="1"/>
      <protection hidden="1"/>
    </xf>
    <xf numFmtId="186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187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10" fontId="5" fillId="0" borderId="1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Fill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3" fontId="5" fillId="0" borderId="0" xfId="0" applyNumberFormat="1" applyFont="1" applyFill="1" applyAlignment="1" applyProtection="1">
      <alignment horizontal="left" vertical="center" wrapText="1"/>
      <protection hidden="1"/>
    </xf>
    <xf numFmtId="3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Border="1" applyAlignment="1" applyProtection="1">
      <alignment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202" fontId="4" fillId="3" borderId="1" xfId="15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15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hidden="1"/>
    </xf>
    <xf numFmtId="14" fontId="4" fillId="0" borderId="0" xfId="0" applyNumberFormat="1" applyFont="1" applyAlignment="1" applyProtection="1">
      <alignment vertical="center" wrapText="1"/>
      <protection hidden="1"/>
    </xf>
    <xf numFmtId="202" fontId="4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1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4" xfId="0" applyNumberFormat="1" applyFont="1" applyFill="1" applyBorder="1" applyAlignment="1" applyProtection="1">
      <alignment vertical="center" wrapText="1"/>
      <protection hidden="1"/>
    </xf>
    <xf numFmtId="3" fontId="8" fillId="0" borderId="0" xfId="0" applyNumberFormat="1" applyFont="1" applyFill="1" applyAlignment="1" applyProtection="1">
      <alignment horizontal="left" vertical="center" wrapText="1"/>
      <protection locked="0"/>
    </xf>
    <xf numFmtId="202" fontId="4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14" fontId="4" fillId="0" borderId="0" xfId="0" applyNumberFormat="1" applyFont="1" applyAlignment="1" applyProtection="1">
      <alignment horizontal="center" vertical="center" wrapText="1"/>
      <protection hidden="1"/>
    </xf>
    <xf numFmtId="16" fontId="4" fillId="0" borderId="0" xfId="0" applyNumberFormat="1" applyFont="1" applyAlignment="1" applyProtection="1">
      <alignment horizontal="center" vertical="center" wrapText="1"/>
      <protection hidden="1"/>
    </xf>
    <xf numFmtId="22" fontId="4" fillId="0" borderId="0" xfId="0" applyNumberFormat="1" applyFont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left" vertical="center" wrapText="1"/>
      <protection hidden="1"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3" fontId="7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3" fontId="4" fillId="2" borderId="1" xfId="15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2"/>
  <sheetViews>
    <sheetView showGridLines="0" zoomScale="115" zoomScaleNormal="115" workbookViewId="0" topLeftCell="A4">
      <selection activeCell="D22" sqref="D22"/>
    </sheetView>
  </sheetViews>
  <sheetFormatPr defaultColWidth="9.140625" defaultRowHeight="12.75"/>
  <cols>
    <col min="1" max="4" width="21.8515625" style="3" customWidth="1"/>
    <col min="5" max="5" width="16.00390625" style="13" hidden="1" customWidth="1"/>
    <col min="6" max="6" width="16.8515625" style="13" hidden="1" customWidth="1"/>
    <col min="7" max="7" width="8.28125" style="53" customWidth="1"/>
    <col min="8" max="9" width="4.421875" style="53" customWidth="1"/>
    <col min="10" max="10" width="3.7109375" style="53" customWidth="1"/>
    <col min="11" max="11" width="5.8515625" style="53" customWidth="1"/>
    <col min="12" max="12" width="4.421875" style="53" customWidth="1"/>
    <col min="13" max="13" width="9.8515625" style="53" customWidth="1"/>
    <col min="14" max="14" width="10.8515625" style="53" customWidth="1"/>
    <col min="15" max="15" width="4.140625" style="53" customWidth="1"/>
    <col min="16" max="18" width="9.140625" style="55" customWidth="1"/>
    <col min="19" max="16384" width="9.140625" style="53" customWidth="1"/>
  </cols>
  <sheetData>
    <row r="1" spans="1:18" s="45" customFormat="1" ht="16.5" customHeight="1">
      <c r="A1" s="83" t="s">
        <v>39</v>
      </c>
      <c r="B1" s="83"/>
      <c r="C1" s="83"/>
      <c r="D1" s="83"/>
      <c r="E1" s="39"/>
      <c r="F1" s="39"/>
      <c r="G1" s="43"/>
      <c r="H1" s="44"/>
      <c r="I1" s="44"/>
      <c r="P1" s="77"/>
      <c r="Q1" s="77"/>
      <c r="R1" s="77"/>
    </row>
    <row r="2" spans="1:18" s="45" customFormat="1" ht="23.25" customHeight="1">
      <c r="A2" s="83" t="s">
        <v>40</v>
      </c>
      <c r="B2" s="83"/>
      <c r="C2" s="83"/>
      <c r="D2" s="83"/>
      <c r="E2" s="39"/>
      <c r="F2" s="39"/>
      <c r="G2" s="43"/>
      <c r="H2" s="44"/>
      <c r="I2" s="44"/>
      <c r="P2" s="77"/>
      <c r="Q2" s="77"/>
      <c r="R2" s="77"/>
    </row>
    <row r="3" spans="1:18" s="45" customFormat="1" ht="16.5" customHeight="1">
      <c r="A3" s="83" t="s">
        <v>38</v>
      </c>
      <c r="B3" s="83"/>
      <c r="C3" s="83"/>
      <c r="D3" s="83"/>
      <c r="E3" s="39"/>
      <c r="F3" s="39"/>
      <c r="G3" s="43"/>
      <c r="H3" s="44"/>
      <c r="I3" s="44"/>
      <c r="P3" s="77"/>
      <c r="Q3" s="77"/>
      <c r="R3" s="77"/>
    </row>
    <row r="4" spans="1:18" s="45" customFormat="1" ht="16.5" customHeight="1">
      <c r="A4" s="83" t="s">
        <v>41</v>
      </c>
      <c r="B4" s="83"/>
      <c r="C4" s="83"/>
      <c r="D4" s="83"/>
      <c r="E4" s="36"/>
      <c r="F4" s="36"/>
      <c r="G4" s="43"/>
      <c r="H4" s="44"/>
      <c r="I4" s="44"/>
      <c r="P4" s="77"/>
      <c r="Q4" s="77"/>
      <c r="R4" s="77"/>
    </row>
    <row r="5" spans="1:18" s="45" customFormat="1" ht="12.75">
      <c r="A5" s="83" t="s">
        <v>52</v>
      </c>
      <c r="B5" s="83"/>
      <c r="C5" s="83"/>
      <c r="D5" s="83"/>
      <c r="E5" s="36"/>
      <c r="F5" s="36"/>
      <c r="G5" s="43"/>
      <c r="H5" s="44"/>
      <c r="I5" s="44"/>
      <c r="P5" s="77"/>
      <c r="Q5" s="77"/>
      <c r="R5" s="77"/>
    </row>
    <row r="6" spans="1:18" s="45" customFormat="1" ht="22.5" customHeight="1">
      <c r="A6" s="84" t="s">
        <v>53</v>
      </c>
      <c r="B6" s="83"/>
      <c r="C6" s="83"/>
      <c r="D6" s="83"/>
      <c r="E6" s="36"/>
      <c r="F6" s="36"/>
      <c r="G6" s="43"/>
      <c r="H6" s="44"/>
      <c r="I6" s="44"/>
      <c r="P6" s="77"/>
      <c r="Q6" s="77"/>
      <c r="R6" s="77"/>
    </row>
    <row r="7" spans="1:18" s="45" customFormat="1" ht="22.5" customHeight="1">
      <c r="A7" s="84" t="s">
        <v>54</v>
      </c>
      <c r="B7" s="83"/>
      <c r="C7" s="83"/>
      <c r="D7" s="83"/>
      <c r="E7" s="36"/>
      <c r="F7" s="36"/>
      <c r="G7" s="43"/>
      <c r="H7" s="44"/>
      <c r="I7" s="44"/>
      <c r="P7" s="77"/>
      <c r="Q7" s="77"/>
      <c r="R7" s="77"/>
    </row>
    <row r="8" spans="1:18" s="45" customFormat="1" ht="12.75">
      <c r="A8" s="36"/>
      <c r="B8" s="36"/>
      <c r="C8" s="36"/>
      <c r="D8" s="36"/>
      <c r="E8" s="36"/>
      <c r="F8" s="36"/>
      <c r="G8" s="43"/>
      <c r="H8" s="44"/>
      <c r="I8" s="44"/>
      <c r="P8" s="77"/>
      <c r="Q8" s="77"/>
      <c r="R8" s="77"/>
    </row>
    <row r="9" spans="1:9" ht="24">
      <c r="A9" s="1" t="s">
        <v>0</v>
      </c>
      <c r="B9" s="1" t="s">
        <v>33</v>
      </c>
      <c r="C9" s="1" t="s">
        <v>1</v>
      </c>
      <c r="D9" s="1" t="s">
        <v>27</v>
      </c>
      <c r="E9" s="2" t="s">
        <v>36</v>
      </c>
      <c r="F9" s="2" t="s">
        <v>37</v>
      </c>
      <c r="G9" s="51"/>
      <c r="H9" s="52"/>
      <c r="I9" s="51"/>
    </row>
    <row r="10" spans="1:8" ht="12.75">
      <c r="A10" s="46">
        <v>15000000</v>
      </c>
      <c r="B10" s="47">
        <v>0.15</v>
      </c>
      <c r="C10" s="46">
        <v>72</v>
      </c>
      <c r="D10" s="46">
        <v>0</v>
      </c>
      <c r="E10" s="7">
        <f>+E21</f>
        <v>2500</v>
      </c>
      <c r="F10" s="7">
        <f>+F21</f>
        <v>88333</v>
      </c>
      <c r="H10" s="54"/>
    </row>
    <row r="11" spans="1:21" ht="12.75">
      <c r="A11" s="68"/>
      <c r="B11" s="69"/>
      <c r="C11" s="6"/>
      <c r="D11" s="6"/>
      <c r="E11" s="48"/>
      <c r="F11" s="48"/>
      <c r="G11" s="51"/>
      <c r="H11" s="52"/>
      <c r="I11" s="52"/>
      <c r="S11" s="55"/>
      <c r="T11" s="55"/>
      <c r="U11" s="55"/>
    </row>
    <row r="12" spans="1:21" ht="12.75">
      <c r="A12" s="85" t="s">
        <v>49</v>
      </c>
      <c r="B12" s="85"/>
      <c r="C12" s="85"/>
      <c r="D12" s="85"/>
      <c r="E12" s="48"/>
      <c r="F12" s="48"/>
      <c r="G12" s="51"/>
      <c r="H12" s="52"/>
      <c r="I12" s="52"/>
      <c r="S12" s="55"/>
      <c r="T12" s="55"/>
      <c r="U12" s="55"/>
    </row>
    <row r="13" spans="1:23" ht="12.75">
      <c r="A13" s="86" t="s">
        <v>35</v>
      </c>
      <c r="B13" s="87"/>
      <c r="C13" s="88"/>
      <c r="D13" s="78" t="s">
        <v>34</v>
      </c>
      <c r="E13" s="58" t="s">
        <v>31</v>
      </c>
      <c r="F13" s="2" t="s">
        <v>32</v>
      </c>
      <c r="G13" s="71"/>
      <c r="H13" s="71"/>
      <c r="I13" s="51"/>
      <c r="J13" s="56"/>
      <c r="K13" s="56"/>
      <c r="P13" s="53"/>
      <c r="Q13" s="53"/>
      <c r="S13" s="66"/>
      <c r="T13" s="55"/>
      <c r="U13" s="55"/>
      <c r="V13" s="55"/>
      <c r="W13" s="55"/>
    </row>
    <row r="14" spans="1:23" ht="13.5" customHeight="1">
      <c r="A14" s="86" t="s">
        <v>45</v>
      </c>
      <c r="B14" s="87"/>
      <c r="C14" s="88"/>
      <c r="D14" s="63"/>
      <c r="E14" s="7">
        <f>+D14</f>
        <v>0</v>
      </c>
      <c r="F14" s="7"/>
      <c r="G14" s="13"/>
      <c r="H14" s="13"/>
      <c r="J14" s="57"/>
      <c r="K14" s="57"/>
      <c r="P14" s="53"/>
      <c r="Q14" s="53"/>
      <c r="S14" s="66"/>
      <c r="T14" s="55"/>
      <c r="U14" s="55"/>
      <c r="V14" s="55"/>
      <c r="W14" s="55"/>
    </row>
    <row r="15" spans="1:23" ht="12" customHeight="1">
      <c r="A15" s="86" t="s">
        <v>46</v>
      </c>
      <c r="B15" s="87"/>
      <c r="C15" s="88"/>
      <c r="D15" s="63"/>
      <c r="E15" s="7">
        <f>+D15</f>
        <v>0</v>
      </c>
      <c r="F15" s="7"/>
      <c r="G15" s="13"/>
      <c r="H15" s="13"/>
      <c r="P15" s="53"/>
      <c r="Q15" s="53"/>
      <c r="S15" s="66"/>
      <c r="T15" s="55"/>
      <c r="U15" s="55"/>
      <c r="V15" s="55"/>
      <c r="W15" s="55"/>
    </row>
    <row r="16" spans="1:23" ht="12.75">
      <c r="A16" s="86" t="s">
        <v>43</v>
      </c>
      <c r="B16" s="87"/>
      <c r="C16" s="88"/>
      <c r="D16" s="63"/>
      <c r="E16" s="7">
        <f>+D16</f>
        <v>0</v>
      </c>
      <c r="F16" s="7"/>
      <c r="G16" s="13"/>
      <c r="H16" s="13"/>
      <c r="P16" s="53"/>
      <c r="Q16" s="53"/>
      <c r="S16" s="66"/>
      <c r="T16" s="55"/>
      <c r="U16" s="55"/>
      <c r="V16" s="55"/>
      <c r="W16" s="55"/>
    </row>
    <row r="17" spans="1:23" ht="12.75" customHeight="1">
      <c r="A17" s="86" t="s">
        <v>47</v>
      </c>
      <c r="B17" s="87"/>
      <c r="C17" s="88"/>
      <c r="D17" s="63"/>
      <c r="E17" s="7">
        <f>+D17</f>
        <v>0</v>
      </c>
      <c r="F17" s="7"/>
      <c r="G17" s="13"/>
      <c r="H17" s="13"/>
      <c r="P17" s="53"/>
      <c r="Q17" s="53"/>
      <c r="S17" s="66"/>
      <c r="T17" s="55"/>
      <c r="U17" s="55"/>
      <c r="V17" s="55"/>
      <c r="W17" s="55"/>
    </row>
    <row r="18" spans="1:23" ht="13.5" customHeight="1">
      <c r="A18" s="89" t="s">
        <v>48</v>
      </c>
      <c r="B18" s="89"/>
      <c r="C18" s="89"/>
      <c r="D18" s="63">
        <v>2500</v>
      </c>
      <c r="E18" s="7">
        <f>+D18</f>
        <v>2500</v>
      </c>
      <c r="F18" s="7"/>
      <c r="G18" s="13"/>
      <c r="H18" s="13"/>
      <c r="P18" s="53"/>
      <c r="Q18" s="53"/>
      <c r="S18" s="66"/>
      <c r="T18" s="55"/>
      <c r="U18" s="55"/>
      <c r="V18" s="55"/>
      <c r="W18" s="55"/>
    </row>
    <row r="19" spans="1:23" s="42" customFormat="1" ht="12.75" customHeight="1">
      <c r="A19" s="73"/>
      <c r="B19" s="70"/>
      <c r="C19" s="70"/>
      <c r="D19" s="70"/>
      <c r="E19" s="7"/>
      <c r="F19" s="7">
        <f>+D22</f>
        <v>88333</v>
      </c>
      <c r="G19" s="48"/>
      <c r="H19" s="48"/>
      <c r="I19" s="79"/>
      <c r="R19" s="65"/>
      <c r="S19" s="67"/>
      <c r="T19" s="65"/>
      <c r="U19" s="65"/>
      <c r="V19" s="65"/>
      <c r="W19" s="65"/>
    </row>
    <row r="20" spans="1:23" s="42" customFormat="1" ht="12.75" customHeight="1">
      <c r="A20" s="85" t="s">
        <v>50</v>
      </c>
      <c r="B20" s="85"/>
      <c r="C20" s="85"/>
      <c r="D20" s="85"/>
      <c r="E20" s="74"/>
      <c r="F20" s="59"/>
      <c r="G20" s="48"/>
      <c r="H20" s="48"/>
      <c r="I20" s="79"/>
      <c r="R20" s="65"/>
      <c r="S20" s="67"/>
      <c r="T20" s="65"/>
      <c r="U20" s="65"/>
      <c r="V20" s="65"/>
      <c r="W20" s="65"/>
    </row>
    <row r="21" spans="1:23" s="42" customFormat="1" ht="12.75" customHeight="1">
      <c r="A21" s="86" t="s">
        <v>35</v>
      </c>
      <c r="B21" s="87"/>
      <c r="C21" s="88"/>
      <c r="D21" s="78" t="s">
        <v>34</v>
      </c>
      <c r="E21" s="59">
        <f>SUM(E14:E20)</f>
        <v>2500</v>
      </c>
      <c r="F21" s="59">
        <f>SUM(F14:F20)</f>
        <v>88333</v>
      </c>
      <c r="G21" s="48"/>
      <c r="H21" s="48"/>
      <c r="I21" s="79"/>
      <c r="R21" s="65"/>
      <c r="S21" s="67"/>
      <c r="T21" s="65"/>
      <c r="U21" s="65"/>
      <c r="V21" s="65"/>
      <c r="W21" s="65"/>
    </row>
    <row r="22" spans="1:21" ht="13.5" customHeight="1">
      <c r="A22" s="86" t="s">
        <v>43</v>
      </c>
      <c r="B22" s="87"/>
      <c r="C22" s="88"/>
      <c r="D22" s="63">
        <v>88333</v>
      </c>
      <c r="G22" s="51"/>
      <c r="H22" s="51"/>
      <c r="I22" s="51"/>
      <c r="S22" s="55"/>
      <c r="T22" s="55"/>
      <c r="U22" s="55"/>
    </row>
    <row r="23" spans="1:21" ht="12.75" customHeight="1">
      <c r="A23" s="89" t="s">
        <v>44</v>
      </c>
      <c r="B23" s="89"/>
      <c r="C23" s="89"/>
      <c r="D23" s="64">
        <v>0.01375</v>
      </c>
      <c r="G23" s="51"/>
      <c r="H23" s="51"/>
      <c r="I23" s="51"/>
      <c r="S23" s="55"/>
      <c r="T23" s="55"/>
      <c r="U23" s="55"/>
    </row>
    <row r="24" spans="1:21" ht="12.75">
      <c r="A24" s="6"/>
      <c r="B24" s="80"/>
      <c r="C24" s="6"/>
      <c r="D24" s="6"/>
      <c r="G24" s="51"/>
      <c r="H24" s="51"/>
      <c r="I24" s="51"/>
      <c r="S24" s="55"/>
      <c r="T24" s="55"/>
      <c r="U24" s="55"/>
    </row>
    <row r="25" spans="1:21" ht="12.75">
      <c r="A25" s="6"/>
      <c r="B25" s="80"/>
      <c r="C25" s="81"/>
      <c r="D25" s="6"/>
      <c r="G25" s="51"/>
      <c r="H25" s="51"/>
      <c r="I25" s="51"/>
      <c r="S25" s="55"/>
      <c r="T25" s="55"/>
      <c r="U25" s="55"/>
    </row>
    <row r="26" spans="2:21" ht="12.75">
      <c r="B26" s="50"/>
      <c r="C26" s="50"/>
      <c r="S26" s="55"/>
      <c r="T26" s="55"/>
      <c r="U26" s="55"/>
    </row>
    <row r="27" spans="2:21" ht="12.75">
      <c r="B27" s="50"/>
      <c r="C27" s="82"/>
      <c r="S27" s="55"/>
      <c r="T27" s="55"/>
      <c r="U27" s="55"/>
    </row>
    <row r="28" spans="2:21" ht="12.75">
      <c r="B28" s="50"/>
      <c r="C28" s="82"/>
      <c r="S28" s="55"/>
      <c r="T28" s="55"/>
      <c r="U28" s="55"/>
    </row>
    <row r="29" spans="2:21" ht="12.75">
      <c r="B29" s="50"/>
      <c r="S29" s="55"/>
      <c r="T29" s="55"/>
      <c r="U29" s="55"/>
    </row>
    <row r="30" spans="2:21" ht="12.75">
      <c r="B30" s="50"/>
      <c r="S30" s="55"/>
      <c r="T30" s="55"/>
      <c r="U30" s="55"/>
    </row>
    <row r="31" spans="2:21" ht="12.75">
      <c r="B31" s="50"/>
      <c r="S31" s="55"/>
      <c r="T31" s="55"/>
      <c r="U31" s="55"/>
    </row>
    <row r="32" spans="2:21" ht="12.75">
      <c r="B32" s="50"/>
      <c r="S32" s="55"/>
      <c r="T32" s="55"/>
      <c r="U32" s="55"/>
    </row>
    <row r="33" spans="2:21" ht="12.75">
      <c r="B33" s="50"/>
      <c r="S33" s="55"/>
      <c r="T33" s="55"/>
      <c r="U33" s="55"/>
    </row>
    <row r="34" spans="2:21" ht="12.75">
      <c r="B34" s="50"/>
      <c r="S34" s="55"/>
      <c r="T34" s="55"/>
      <c r="U34" s="55"/>
    </row>
    <row r="35" spans="2:21" ht="12.75">
      <c r="B35" s="50"/>
      <c r="S35" s="55"/>
      <c r="T35" s="55"/>
      <c r="U35" s="55"/>
    </row>
    <row r="36" spans="2:21" ht="12.75">
      <c r="B36" s="50"/>
      <c r="S36" s="55"/>
      <c r="T36" s="55"/>
      <c r="U36" s="55"/>
    </row>
    <row r="37" spans="2:21" ht="12.75">
      <c r="B37" s="50"/>
      <c r="S37" s="55"/>
      <c r="T37" s="55"/>
      <c r="U37" s="55"/>
    </row>
    <row r="38" spans="2:21" ht="12.75">
      <c r="B38" s="50"/>
      <c r="S38" s="55"/>
      <c r="T38" s="55"/>
      <c r="U38" s="55"/>
    </row>
    <row r="39" spans="2:21" ht="12.75">
      <c r="B39" s="50"/>
      <c r="S39" s="55"/>
      <c r="T39" s="55"/>
      <c r="U39" s="55"/>
    </row>
    <row r="40" spans="2:21" ht="12.75">
      <c r="B40" s="50"/>
      <c r="S40" s="55"/>
      <c r="T40" s="55"/>
      <c r="U40" s="55"/>
    </row>
    <row r="41" spans="2:21" ht="12.75">
      <c r="B41" s="50"/>
      <c r="S41" s="55"/>
      <c r="T41" s="55"/>
      <c r="U41" s="55"/>
    </row>
    <row r="42" spans="2:21" ht="12.75">
      <c r="B42" s="50"/>
      <c r="S42" s="55"/>
      <c r="T42" s="55"/>
      <c r="U42" s="55"/>
    </row>
    <row r="43" spans="2:21" ht="12.75">
      <c r="B43" s="50"/>
      <c r="S43" s="55"/>
      <c r="T43" s="55"/>
      <c r="U43" s="55"/>
    </row>
    <row r="44" spans="2:21" ht="12.75">
      <c r="B44" s="50"/>
      <c r="S44" s="55"/>
      <c r="T44" s="55"/>
      <c r="U44" s="55"/>
    </row>
    <row r="45" spans="2:21" ht="12.75">
      <c r="B45" s="50"/>
      <c r="S45" s="55"/>
      <c r="T45" s="55"/>
      <c r="U45" s="55"/>
    </row>
    <row r="46" spans="2:21" ht="12.75">
      <c r="B46" s="50"/>
      <c r="S46" s="55"/>
      <c r="T46" s="55"/>
      <c r="U46" s="55"/>
    </row>
    <row r="47" spans="2:21" ht="12.75">
      <c r="B47" s="50"/>
      <c r="S47" s="55"/>
      <c r="T47" s="55"/>
      <c r="U47" s="55"/>
    </row>
    <row r="48" spans="2:21" ht="12.75">
      <c r="B48" s="50"/>
      <c r="S48" s="55"/>
      <c r="T48" s="55"/>
      <c r="U48" s="55"/>
    </row>
    <row r="49" spans="2:21" ht="12.75">
      <c r="B49" s="50"/>
      <c r="S49" s="55"/>
      <c r="T49" s="55"/>
      <c r="U49" s="55"/>
    </row>
    <row r="50" spans="2:21" ht="12.75">
      <c r="B50" s="50"/>
      <c r="S50" s="55"/>
      <c r="T50" s="55"/>
      <c r="U50" s="55"/>
    </row>
    <row r="51" spans="2:21" ht="12.75">
      <c r="B51" s="50"/>
      <c r="S51" s="55"/>
      <c r="T51" s="55"/>
      <c r="U51" s="55"/>
    </row>
    <row r="52" spans="2:21" ht="12.75">
      <c r="B52" s="50"/>
      <c r="S52" s="55"/>
      <c r="T52" s="55"/>
      <c r="U52" s="55"/>
    </row>
    <row r="53" spans="2:21" ht="12.75">
      <c r="B53" s="50"/>
      <c r="S53" s="55"/>
      <c r="T53" s="55"/>
      <c r="U53" s="55"/>
    </row>
    <row r="54" spans="2:21" ht="12.75">
      <c r="B54" s="50"/>
      <c r="S54" s="55"/>
      <c r="T54" s="55"/>
      <c r="U54" s="55"/>
    </row>
    <row r="55" spans="2:21" ht="12.75">
      <c r="B55" s="50"/>
      <c r="S55" s="55"/>
      <c r="T55" s="55"/>
      <c r="U55" s="55"/>
    </row>
    <row r="56" spans="2:21" ht="12.75">
      <c r="B56" s="50"/>
      <c r="S56" s="55"/>
      <c r="T56" s="55"/>
      <c r="U56" s="55"/>
    </row>
    <row r="57" spans="2:21" ht="12.75">
      <c r="B57" s="50"/>
      <c r="S57" s="55"/>
      <c r="T57" s="55"/>
      <c r="U57" s="55"/>
    </row>
    <row r="58" spans="2:21" ht="12.75">
      <c r="B58" s="50"/>
      <c r="S58" s="55"/>
      <c r="T58" s="55"/>
      <c r="U58" s="55"/>
    </row>
    <row r="59" spans="2:21" ht="12.75">
      <c r="B59" s="50"/>
      <c r="S59" s="55"/>
      <c r="T59" s="55"/>
      <c r="U59" s="55"/>
    </row>
    <row r="60" spans="2:21" ht="12.75">
      <c r="B60" s="50"/>
      <c r="S60" s="55"/>
      <c r="T60" s="55"/>
      <c r="U60" s="55"/>
    </row>
    <row r="61" spans="2:21" ht="12.75">
      <c r="B61" s="50"/>
      <c r="S61" s="55"/>
      <c r="T61" s="55"/>
      <c r="U61" s="55"/>
    </row>
    <row r="62" spans="2:21" ht="12.75">
      <c r="B62" s="50"/>
      <c r="S62" s="55"/>
      <c r="T62" s="55"/>
      <c r="U62" s="55"/>
    </row>
    <row r="63" spans="2:21" ht="12.75">
      <c r="B63" s="50"/>
      <c r="S63" s="55"/>
      <c r="T63" s="55"/>
      <c r="U63" s="55"/>
    </row>
    <row r="64" spans="2:21" ht="12.75">
      <c r="B64" s="50"/>
      <c r="S64" s="55"/>
      <c r="T64" s="55"/>
      <c r="U64" s="55"/>
    </row>
    <row r="65" spans="2:21" ht="12.75">
      <c r="B65" s="50"/>
      <c r="S65" s="55"/>
      <c r="T65" s="55"/>
      <c r="U65" s="55"/>
    </row>
    <row r="66" spans="2:21" ht="12.75">
      <c r="B66" s="50"/>
      <c r="S66" s="55"/>
      <c r="T66" s="55"/>
      <c r="U66" s="55"/>
    </row>
    <row r="67" spans="2:21" ht="12.75">
      <c r="B67" s="50"/>
      <c r="S67" s="55"/>
      <c r="T67" s="55"/>
      <c r="U67" s="55"/>
    </row>
    <row r="68" spans="2:21" ht="12.75">
      <c r="B68" s="50"/>
      <c r="S68" s="55"/>
      <c r="T68" s="55"/>
      <c r="U68" s="55"/>
    </row>
    <row r="69" spans="2:21" ht="12.75">
      <c r="B69" s="50"/>
      <c r="S69" s="55"/>
      <c r="T69" s="55"/>
      <c r="U69" s="55"/>
    </row>
    <row r="70" spans="2:21" ht="12.75">
      <c r="B70" s="50"/>
      <c r="S70" s="55"/>
      <c r="T70" s="55"/>
      <c r="U70" s="55"/>
    </row>
    <row r="71" spans="2:21" ht="12.75">
      <c r="B71" s="50"/>
      <c r="S71" s="55"/>
      <c r="T71" s="55"/>
      <c r="U71" s="55"/>
    </row>
    <row r="72" spans="2:21" ht="12.75">
      <c r="B72" s="50"/>
      <c r="S72" s="55"/>
      <c r="T72" s="55"/>
      <c r="U72" s="55"/>
    </row>
    <row r="73" spans="2:21" ht="12.75">
      <c r="B73" s="50"/>
      <c r="S73" s="55"/>
      <c r="T73" s="55"/>
      <c r="U73" s="55"/>
    </row>
    <row r="74" spans="2:21" ht="12.75">
      <c r="B74" s="50"/>
      <c r="S74" s="55"/>
      <c r="T74" s="55"/>
      <c r="U74" s="55"/>
    </row>
    <row r="75" spans="2:21" ht="12.75">
      <c r="B75" s="50"/>
      <c r="S75" s="55"/>
      <c r="T75" s="55"/>
      <c r="U75" s="55"/>
    </row>
    <row r="76" spans="2:21" ht="12.75">
      <c r="B76" s="50"/>
      <c r="S76" s="55"/>
      <c r="T76" s="55"/>
      <c r="U76" s="55"/>
    </row>
    <row r="77" spans="2:21" ht="12.75">
      <c r="B77" s="50"/>
      <c r="S77" s="55"/>
      <c r="T77" s="55"/>
      <c r="U77" s="55"/>
    </row>
    <row r="78" spans="2:21" ht="12.75">
      <c r="B78" s="50"/>
      <c r="S78" s="55"/>
      <c r="T78" s="55"/>
      <c r="U78" s="55"/>
    </row>
    <row r="79" spans="2:21" ht="12.75">
      <c r="B79" s="50"/>
      <c r="S79" s="55"/>
      <c r="T79" s="55"/>
      <c r="U79" s="55"/>
    </row>
    <row r="80" spans="2:21" ht="12.75">
      <c r="B80" s="50"/>
      <c r="S80" s="55"/>
      <c r="T80" s="55"/>
      <c r="U80" s="55"/>
    </row>
    <row r="81" spans="2:21" ht="12.75">
      <c r="B81" s="50"/>
      <c r="S81" s="55"/>
      <c r="T81" s="55"/>
      <c r="U81" s="55"/>
    </row>
    <row r="82" spans="2:21" ht="12.75">
      <c r="B82" s="50"/>
      <c r="S82" s="55"/>
      <c r="T82" s="55"/>
      <c r="U82" s="55"/>
    </row>
    <row r="83" spans="2:21" ht="12.75">
      <c r="B83" s="50"/>
      <c r="S83" s="55"/>
      <c r="T83" s="55"/>
      <c r="U83" s="55"/>
    </row>
    <row r="84" spans="2:21" ht="12.75">
      <c r="B84" s="50"/>
      <c r="S84" s="55"/>
      <c r="T84" s="55"/>
      <c r="U84" s="55"/>
    </row>
    <row r="85" spans="2:21" ht="12.75">
      <c r="B85" s="50"/>
      <c r="S85" s="55"/>
      <c r="T85" s="55"/>
      <c r="U85" s="55"/>
    </row>
    <row r="86" spans="2:21" ht="12.75">
      <c r="B86" s="50"/>
      <c r="S86" s="55"/>
      <c r="T86" s="55"/>
      <c r="U86" s="55"/>
    </row>
    <row r="87" spans="2:21" ht="12.75">
      <c r="B87" s="50"/>
      <c r="S87" s="55"/>
      <c r="T87" s="55"/>
      <c r="U87" s="55"/>
    </row>
    <row r="88" spans="2:21" ht="12.75">
      <c r="B88" s="50"/>
      <c r="S88" s="55"/>
      <c r="T88" s="55"/>
      <c r="U88" s="55"/>
    </row>
    <row r="89" spans="2:21" ht="12.75">
      <c r="B89" s="50"/>
      <c r="S89" s="55"/>
      <c r="T89" s="55"/>
      <c r="U89" s="55"/>
    </row>
    <row r="90" spans="2:21" ht="12.75">
      <c r="B90" s="50"/>
      <c r="S90" s="55"/>
      <c r="T90" s="55"/>
      <c r="U90" s="55"/>
    </row>
    <row r="91" spans="2:21" ht="12.75">
      <c r="B91" s="50"/>
      <c r="S91" s="55"/>
      <c r="T91" s="55"/>
      <c r="U91" s="55"/>
    </row>
    <row r="92" spans="2:21" ht="12.75">
      <c r="B92" s="50"/>
      <c r="S92" s="55"/>
      <c r="T92" s="55"/>
      <c r="U92" s="55"/>
    </row>
    <row r="93" spans="2:21" ht="12.75">
      <c r="B93" s="50"/>
      <c r="S93" s="55"/>
      <c r="T93" s="55"/>
      <c r="U93" s="55"/>
    </row>
    <row r="94" spans="2:21" ht="12.75">
      <c r="B94" s="50"/>
      <c r="S94" s="55"/>
      <c r="T94" s="55"/>
      <c r="U94" s="55"/>
    </row>
    <row r="95" spans="2:21" ht="12.75">
      <c r="B95" s="50"/>
      <c r="S95" s="55"/>
      <c r="T95" s="55"/>
      <c r="U95" s="55"/>
    </row>
    <row r="96" spans="2:21" ht="12.75">
      <c r="B96" s="50"/>
      <c r="S96" s="55"/>
      <c r="T96" s="55"/>
      <c r="U96" s="55"/>
    </row>
    <row r="97" spans="2:21" ht="12.75">
      <c r="B97" s="50"/>
      <c r="S97" s="55"/>
      <c r="T97" s="55"/>
      <c r="U97" s="55"/>
    </row>
    <row r="98" spans="2:21" ht="12.75">
      <c r="B98" s="50"/>
      <c r="S98" s="55"/>
      <c r="T98" s="55"/>
      <c r="U98" s="55"/>
    </row>
    <row r="99" spans="2:21" ht="12.75">
      <c r="B99" s="50"/>
      <c r="S99" s="55"/>
      <c r="T99" s="55"/>
      <c r="U99" s="55"/>
    </row>
    <row r="100" spans="2:21" ht="12.75">
      <c r="B100" s="50"/>
      <c r="S100" s="55"/>
      <c r="T100" s="55"/>
      <c r="U100" s="55"/>
    </row>
    <row r="101" spans="2:21" ht="12.75">
      <c r="B101" s="50"/>
      <c r="S101" s="55"/>
      <c r="T101" s="55"/>
      <c r="U101" s="55"/>
    </row>
    <row r="102" spans="2:21" ht="12.75">
      <c r="B102" s="50"/>
      <c r="S102" s="55"/>
      <c r="T102" s="55"/>
      <c r="U102" s="55"/>
    </row>
    <row r="103" spans="2:21" ht="12.75">
      <c r="B103" s="50"/>
      <c r="S103" s="55"/>
      <c r="T103" s="55"/>
      <c r="U103" s="55"/>
    </row>
    <row r="104" spans="2:21" ht="12.75">
      <c r="B104" s="50"/>
      <c r="S104" s="55"/>
      <c r="T104" s="55"/>
      <c r="U104" s="55"/>
    </row>
    <row r="105" spans="2:21" ht="12.75">
      <c r="B105" s="50"/>
      <c r="S105" s="55"/>
      <c r="T105" s="55"/>
      <c r="U105" s="55"/>
    </row>
    <row r="106" spans="2:21" ht="12.75">
      <c r="B106" s="50"/>
      <c r="S106" s="55"/>
      <c r="T106" s="55"/>
      <c r="U106" s="55"/>
    </row>
    <row r="107" spans="2:21" ht="12.75">
      <c r="B107" s="50"/>
      <c r="S107" s="55"/>
      <c r="T107" s="55"/>
      <c r="U107" s="55"/>
    </row>
    <row r="108" spans="2:21" ht="12.75">
      <c r="B108" s="50"/>
      <c r="S108" s="55"/>
      <c r="T108" s="55"/>
      <c r="U108" s="55"/>
    </row>
    <row r="109" spans="2:21" ht="12.75">
      <c r="B109" s="50"/>
      <c r="S109" s="55"/>
      <c r="T109" s="55"/>
      <c r="U109" s="55"/>
    </row>
    <row r="110" spans="2:21" ht="12.75">
      <c r="B110" s="50"/>
      <c r="S110" s="55"/>
      <c r="T110" s="55"/>
      <c r="U110" s="55"/>
    </row>
    <row r="111" spans="2:21" ht="12.75">
      <c r="B111" s="50"/>
      <c r="S111" s="55"/>
      <c r="T111" s="55"/>
      <c r="U111" s="55"/>
    </row>
    <row r="112" spans="2:21" ht="12.75">
      <c r="B112" s="50"/>
      <c r="S112" s="55"/>
      <c r="T112" s="55"/>
      <c r="U112" s="55"/>
    </row>
    <row r="113" spans="2:21" ht="12.75">
      <c r="B113" s="50"/>
      <c r="S113" s="55"/>
      <c r="T113" s="55"/>
      <c r="U113" s="55"/>
    </row>
    <row r="114" spans="2:21" ht="12.75">
      <c r="B114" s="50"/>
      <c r="S114" s="55"/>
      <c r="T114" s="55"/>
      <c r="U114" s="55"/>
    </row>
    <row r="115" spans="2:21" ht="12.75">
      <c r="B115" s="50"/>
      <c r="S115" s="55"/>
      <c r="T115" s="55"/>
      <c r="U115" s="55"/>
    </row>
    <row r="116" spans="2:21" ht="12.75">
      <c r="B116" s="50"/>
      <c r="S116" s="55"/>
      <c r="T116" s="55"/>
      <c r="U116" s="55"/>
    </row>
    <row r="117" spans="2:21" ht="12.75">
      <c r="B117" s="50"/>
      <c r="S117" s="55"/>
      <c r="T117" s="55"/>
      <c r="U117" s="55"/>
    </row>
    <row r="118" spans="2:21" ht="12.75">
      <c r="B118" s="50"/>
      <c r="S118" s="55"/>
      <c r="T118" s="55"/>
      <c r="U118" s="55"/>
    </row>
    <row r="119" spans="2:21" ht="12.75">
      <c r="B119" s="50"/>
      <c r="S119" s="55"/>
      <c r="T119" s="55"/>
      <c r="U119" s="55"/>
    </row>
    <row r="120" spans="2:21" ht="12.75">
      <c r="B120" s="50"/>
      <c r="S120" s="55"/>
      <c r="T120" s="55"/>
      <c r="U120" s="55"/>
    </row>
    <row r="121" spans="2:21" ht="12.75">
      <c r="B121" s="50"/>
      <c r="S121" s="55"/>
      <c r="T121" s="55"/>
      <c r="U121" s="55"/>
    </row>
    <row r="122" spans="2:21" ht="12.75">
      <c r="B122" s="50"/>
      <c r="S122" s="55"/>
      <c r="T122" s="55"/>
      <c r="U122" s="55"/>
    </row>
    <row r="123" spans="2:21" ht="12.75">
      <c r="B123" s="50"/>
      <c r="S123" s="55"/>
      <c r="T123" s="55"/>
      <c r="U123" s="55"/>
    </row>
    <row r="124" spans="2:21" ht="12.75">
      <c r="B124" s="50"/>
      <c r="S124" s="55"/>
      <c r="T124" s="55"/>
      <c r="U124" s="55"/>
    </row>
    <row r="125" spans="2:21" ht="12.75">
      <c r="B125" s="50"/>
      <c r="S125" s="55"/>
      <c r="T125" s="55"/>
      <c r="U125" s="55"/>
    </row>
    <row r="126" spans="2:21" ht="12.75">
      <c r="B126" s="50"/>
      <c r="S126" s="55"/>
      <c r="T126" s="55"/>
      <c r="U126" s="55"/>
    </row>
    <row r="127" spans="2:21" ht="12.75">
      <c r="B127" s="50"/>
      <c r="S127" s="55"/>
      <c r="T127" s="55"/>
      <c r="U127" s="55"/>
    </row>
    <row r="128" spans="2:21" ht="12.75">
      <c r="B128" s="50"/>
      <c r="S128" s="55"/>
      <c r="T128" s="55"/>
      <c r="U128" s="55"/>
    </row>
    <row r="129" spans="2:21" ht="12.75">
      <c r="B129" s="50"/>
      <c r="S129" s="55"/>
      <c r="T129" s="55"/>
      <c r="U129" s="55"/>
    </row>
    <row r="130" spans="2:21" ht="12.75">
      <c r="B130" s="50"/>
      <c r="S130" s="55"/>
      <c r="T130" s="55"/>
      <c r="U130" s="55"/>
    </row>
    <row r="131" spans="2:21" ht="12.75">
      <c r="B131" s="50"/>
      <c r="S131" s="55"/>
      <c r="T131" s="55"/>
      <c r="U131" s="55"/>
    </row>
    <row r="132" spans="2:21" ht="12.75">
      <c r="B132" s="50"/>
      <c r="S132" s="55"/>
      <c r="T132" s="55"/>
      <c r="U132" s="55"/>
    </row>
    <row r="133" spans="2:21" ht="12.75">
      <c r="B133" s="50"/>
      <c r="S133" s="55"/>
      <c r="T133" s="55"/>
      <c r="U133" s="55"/>
    </row>
    <row r="134" spans="2:21" ht="12.75">
      <c r="B134" s="50"/>
      <c r="S134" s="55"/>
      <c r="T134" s="55"/>
      <c r="U134" s="55"/>
    </row>
    <row r="135" spans="2:21" ht="12.75">
      <c r="B135" s="50"/>
      <c r="S135" s="55"/>
      <c r="T135" s="55"/>
      <c r="U135" s="55"/>
    </row>
    <row r="136" spans="2:21" ht="12.75">
      <c r="B136" s="50"/>
      <c r="S136" s="55"/>
      <c r="T136" s="55"/>
      <c r="U136" s="55"/>
    </row>
    <row r="137" spans="2:21" ht="12.75">
      <c r="B137" s="50"/>
      <c r="S137" s="55"/>
      <c r="T137" s="55"/>
      <c r="U137" s="55"/>
    </row>
    <row r="138" spans="2:21" ht="12.75">
      <c r="B138" s="50"/>
      <c r="S138" s="55"/>
      <c r="T138" s="55"/>
      <c r="U138" s="55"/>
    </row>
    <row r="139" spans="2:21" ht="12.75">
      <c r="B139" s="50"/>
      <c r="S139" s="55"/>
      <c r="T139" s="55"/>
      <c r="U139" s="55"/>
    </row>
    <row r="140" spans="2:21" ht="12.75">
      <c r="B140" s="50"/>
      <c r="S140" s="55"/>
      <c r="T140" s="55"/>
      <c r="U140" s="55"/>
    </row>
    <row r="141" spans="2:21" ht="12.75">
      <c r="B141" s="50"/>
      <c r="S141" s="55"/>
      <c r="T141" s="55"/>
      <c r="U141" s="55"/>
    </row>
    <row r="142" spans="2:21" ht="12.75">
      <c r="B142" s="50"/>
      <c r="S142" s="55"/>
      <c r="T142" s="55"/>
      <c r="U142" s="55"/>
    </row>
    <row r="143" spans="2:21" ht="12.75">
      <c r="B143" s="50"/>
      <c r="S143" s="55"/>
      <c r="T143" s="55"/>
      <c r="U143" s="55"/>
    </row>
    <row r="144" spans="2:21" ht="12.75">
      <c r="B144" s="50"/>
      <c r="S144" s="55"/>
      <c r="T144" s="55"/>
      <c r="U144" s="55"/>
    </row>
    <row r="145" spans="2:21" ht="12.75">
      <c r="B145" s="50"/>
      <c r="S145" s="55"/>
      <c r="T145" s="55"/>
      <c r="U145" s="55"/>
    </row>
    <row r="146" spans="2:21" ht="12.75">
      <c r="B146" s="50"/>
      <c r="S146" s="55"/>
      <c r="T146" s="55"/>
      <c r="U146" s="55"/>
    </row>
    <row r="147" spans="2:21" ht="12.75">
      <c r="B147" s="50"/>
      <c r="S147" s="55"/>
      <c r="T147" s="55"/>
      <c r="U147" s="55"/>
    </row>
    <row r="148" spans="2:21" ht="12.75">
      <c r="B148" s="50"/>
      <c r="S148" s="55"/>
      <c r="T148" s="55"/>
      <c r="U148" s="55"/>
    </row>
    <row r="149" spans="2:21" ht="12.75">
      <c r="B149" s="50"/>
      <c r="S149" s="55"/>
      <c r="T149" s="55"/>
      <c r="U149" s="55"/>
    </row>
    <row r="150" spans="2:21" ht="12.75">
      <c r="B150" s="50"/>
      <c r="S150" s="55"/>
      <c r="T150" s="55"/>
      <c r="U150" s="55"/>
    </row>
    <row r="151" spans="2:21" ht="12.75">
      <c r="B151" s="50"/>
      <c r="S151" s="55"/>
      <c r="T151" s="55"/>
      <c r="U151" s="55"/>
    </row>
    <row r="152" spans="2:21" ht="12.75">
      <c r="B152" s="50"/>
      <c r="S152" s="55"/>
      <c r="T152" s="55"/>
      <c r="U152" s="55"/>
    </row>
    <row r="153" spans="2:21" ht="12.75">
      <c r="B153" s="50"/>
      <c r="S153" s="55"/>
      <c r="T153" s="55"/>
      <c r="U153" s="55"/>
    </row>
    <row r="154" spans="2:21" ht="12.75">
      <c r="B154" s="50"/>
      <c r="S154" s="55"/>
      <c r="T154" s="55"/>
      <c r="U154" s="55"/>
    </row>
    <row r="155" spans="2:21" ht="12.75">
      <c r="B155" s="50"/>
      <c r="S155" s="55"/>
      <c r="T155" s="55"/>
      <c r="U155" s="55"/>
    </row>
    <row r="156" spans="2:21" ht="12.75">
      <c r="B156" s="50"/>
      <c r="S156" s="55"/>
      <c r="T156" s="55"/>
      <c r="U156" s="55"/>
    </row>
    <row r="157" spans="2:21" ht="12.75">
      <c r="B157" s="50"/>
      <c r="S157" s="55"/>
      <c r="T157" s="55"/>
      <c r="U157" s="55"/>
    </row>
    <row r="158" spans="2:21" ht="12.75">
      <c r="B158" s="50"/>
      <c r="S158" s="55"/>
      <c r="T158" s="55"/>
      <c r="U158" s="55"/>
    </row>
    <row r="159" spans="2:21" ht="12.75">
      <c r="B159" s="50"/>
      <c r="S159" s="55"/>
      <c r="T159" s="55"/>
      <c r="U159" s="55"/>
    </row>
    <row r="160" spans="2:21" ht="12.75">
      <c r="B160" s="50"/>
      <c r="S160" s="55"/>
      <c r="T160" s="55"/>
      <c r="U160" s="55"/>
    </row>
    <row r="161" spans="2:21" ht="12.75">
      <c r="B161" s="50"/>
      <c r="S161" s="55"/>
      <c r="T161" s="55"/>
      <c r="U161" s="55"/>
    </row>
    <row r="162" spans="2:21" ht="12.75">
      <c r="B162" s="50"/>
      <c r="S162" s="55"/>
      <c r="T162" s="55"/>
      <c r="U162" s="55"/>
    </row>
    <row r="163" spans="2:21" ht="12.75">
      <c r="B163" s="50"/>
      <c r="S163" s="55"/>
      <c r="T163" s="55"/>
      <c r="U163" s="55"/>
    </row>
    <row r="164" spans="2:21" ht="12.75">
      <c r="B164" s="50"/>
      <c r="S164" s="55"/>
      <c r="T164" s="55"/>
      <c r="U164" s="55"/>
    </row>
    <row r="165" spans="2:21" ht="12.75">
      <c r="B165" s="50"/>
      <c r="S165" s="55"/>
      <c r="T165" s="55"/>
      <c r="U165" s="55"/>
    </row>
    <row r="166" spans="2:21" ht="12.75">
      <c r="B166" s="50"/>
      <c r="S166" s="55"/>
      <c r="T166" s="55"/>
      <c r="U166" s="55"/>
    </row>
    <row r="167" spans="2:21" ht="12.75">
      <c r="B167" s="50"/>
      <c r="S167" s="55"/>
      <c r="T167" s="55"/>
      <c r="U167" s="55"/>
    </row>
    <row r="168" spans="2:21" ht="12.75">
      <c r="B168" s="50"/>
      <c r="S168" s="55"/>
      <c r="T168" s="55"/>
      <c r="U168" s="55"/>
    </row>
    <row r="169" spans="2:21" ht="12.75">
      <c r="B169" s="50"/>
      <c r="S169" s="55"/>
      <c r="T169" s="55"/>
      <c r="U169" s="55"/>
    </row>
    <row r="170" spans="2:21" ht="12.75">
      <c r="B170" s="50"/>
      <c r="S170" s="55"/>
      <c r="T170" s="55"/>
      <c r="U170" s="55"/>
    </row>
    <row r="171" spans="2:21" ht="12.75">
      <c r="B171" s="50"/>
      <c r="S171" s="55"/>
      <c r="T171" s="55"/>
      <c r="U171" s="55"/>
    </row>
    <row r="172" spans="2:21" ht="12.75">
      <c r="B172" s="50"/>
      <c r="S172" s="55"/>
      <c r="T172" s="55"/>
      <c r="U172" s="55"/>
    </row>
    <row r="173" spans="2:21" ht="12.75">
      <c r="B173" s="50"/>
      <c r="S173" s="55"/>
      <c r="T173" s="55"/>
      <c r="U173" s="55"/>
    </row>
    <row r="174" spans="2:21" ht="12.75">
      <c r="B174" s="50"/>
      <c r="S174" s="55"/>
      <c r="T174" s="55"/>
      <c r="U174" s="55"/>
    </row>
    <row r="175" spans="2:21" ht="12.75">
      <c r="B175" s="50"/>
      <c r="S175" s="55"/>
      <c r="T175" s="55"/>
      <c r="U175" s="55"/>
    </row>
    <row r="176" spans="2:21" ht="12.75">
      <c r="B176" s="50"/>
      <c r="S176" s="55"/>
      <c r="T176" s="55"/>
      <c r="U176" s="55"/>
    </row>
    <row r="177" spans="2:21" ht="12.75">
      <c r="B177" s="50"/>
      <c r="S177" s="55"/>
      <c r="T177" s="55"/>
      <c r="U177" s="55"/>
    </row>
    <row r="178" spans="2:21" ht="12.75">
      <c r="B178" s="50"/>
      <c r="S178" s="55"/>
      <c r="T178" s="55"/>
      <c r="U178" s="55"/>
    </row>
    <row r="179" spans="2:21" ht="12.75">
      <c r="B179" s="50"/>
      <c r="S179" s="55"/>
      <c r="T179" s="55"/>
      <c r="U179" s="55"/>
    </row>
    <row r="180" spans="2:21" ht="12.75">
      <c r="B180" s="50"/>
      <c r="S180" s="55"/>
      <c r="T180" s="55"/>
      <c r="U180" s="55"/>
    </row>
    <row r="181" spans="2:21" ht="12.75">
      <c r="B181" s="50"/>
      <c r="S181" s="55"/>
      <c r="T181" s="55"/>
      <c r="U181" s="55"/>
    </row>
    <row r="182" spans="2:21" ht="12.75">
      <c r="B182" s="50"/>
      <c r="S182" s="55"/>
      <c r="T182" s="55"/>
      <c r="U182" s="55"/>
    </row>
    <row r="183" spans="2:21" ht="12.75">
      <c r="B183" s="50"/>
      <c r="S183" s="55"/>
      <c r="T183" s="55"/>
      <c r="U183" s="55"/>
    </row>
    <row r="184" spans="2:21" ht="12.75">
      <c r="B184" s="50"/>
      <c r="S184" s="55"/>
      <c r="T184" s="55"/>
      <c r="U184" s="55"/>
    </row>
    <row r="185" spans="2:21" ht="12.75">
      <c r="B185" s="50"/>
      <c r="S185" s="55"/>
      <c r="T185" s="55"/>
      <c r="U185" s="55"/>
    </row>
    <row r="186" spans="2:21" ht="12.75">
      <c r="B186" s="50"/>
      <c r="S186" s="55"/>
      <c r="T186" s="55"/>
      <c r="U186" s="55"/>
    </row>
    <row r="187" spans="2:21" ht="12.75">
      <c r="B187" s="50"/>
      <c r="S187" s="55"/>
      <c r="T187" s="55"/>
      <c r="U187" s="55"/>
    </row>
    <row r="188" spans="2:21" ht="12.75">
      <c r="B188" s="50"/>
      <c r="S188" s="55"/>
      <c r="T188" s="55"/>
      <c r="U188" s="55"/>
    </row>
    <row r="189" spans="2:21" ht="12.75">
      <c r="B189" s="50"/>
      <c r="S189" s="55"/>
      <c r="T189" s="55"/>
      <c r="U189" s="55"/>
    </row>
    <row r="190" spans="2:21" ht="12.75">
      <c r="B190" s="50"/>
      <c r="S190" s="55"/>
      <c r="T190" s="55"/>
      <c r="U190" s="55"/>
    </row>
    <row r="191" spans="2:21" ht="12.75">
      <c r="B191" s="50"/>
      <c r="S191" s="55"/>
      <c r="T191" s="55"/>
      <c r="U191" s="55"/>
    </row>
    <row r="192" spans="2:21" ht="12.75">
      <c r="B192" s="50"/>
      <c r="S192" s="55"/>
      <c r="T192" s="55"/>
      <c r="U192" s="55"/>
    </row>
    <row r="193" spans="2:21" ht="12.75">
      <c r="B193" s="50"/>
      <c r="S193" s="55"/>
      <c r="T193" s="55"/>
      <c r="U193" s="55"/>
    </row>
    <row r="194" spans="2:21" ht="12.75">
      <c r="B194" s="50"/>
      <c r="S194" s="55"/>
      <c r="T194" s="55"/>
      <c r="U194" s="55"/>
    </row>
    <row r="195" spans="2:21" ht="12.75">
      <c r="B195" s="50"/>
      <c r="S195" s="55"/>
      <c r="T195" s="55"/>
      <c r="U195" s="55"/>
    </row>
    <row r="196" spans="2:21" ht="12.75">
      <c r="B196" s="50"/>
      <c r="S196" s="55"/>
      <c r="T196" s="55"/>
      <c r="U196" s="55"/>
    </row>
    <row r="197" spans="2:21" ht="12.75">
      <c r="B197" s="50"/>
      <c r="S197" s="55"/>
      <c r="T197" s="55"/>
      <c r="U197" s="55"/>
    </row>
    <row r="198" spans="2:21" ht="12.75">
      <c r="B198" s="50"/>
      <c r="S198" s="55"/>
      <c r="T198" s="55"/>
      <c r="U198" s="55"/>
    </row>
    <row r="199" spans="2:21" ht="12.75">
      <c r="B199" s="50"/>
      <c r="S199" s="55"/>
      <c r="T199" s="55"/>
      <c r="U199" s="55"/>
    </row>
    <row r="200" spans="2:21" ht="12.75">
      <c r="B200" s="50"/>
      <c r="S200" s="55"/>
      <c r="T200" s="55"/>
      <c r="U200" s="55"/>
    </row>
    <row r="201" spans="2:21" ht="12.75">
      <c r="B201" s="50"/>
      <c r="S201" s="55"/>
      <c r="T201" s="55"/>
      <c r="U201" s="55"/>
    </row>
    <row r="202" spans="2:21" ht="12.75">
      <c r="B202" s="50"/>
      <c r="S202" s="55"/>
      <c r="T202" s="55"/>
      <c r="U202" s="55"/>
    </row>
    <row r="203" spans="2:21" ht="12.75">
      <c r="B203" s="50"/>
      <c r="S203" s="55"/>
      <c r="T203" s="55"/>
      <c r="U203" s="55"/>
    </row>
    <row r="204" spans="2:21" ht="12.75">
      <c r="B204" s="50"/>
      <c r="S204" s="55"/>
      <c r="T204" s="55"/>
      <c r="U204" s="55"/>
    </row>
    <row r="205" spans="2:21" ht="12.75">
      <c r="B205" s="50"/>
      <c r="S205" s="55"/>
      <c r="T205" s="55"/>
      <c r="U205" s="55"/>
    </row>
    <row r="206" spans="2:21" ht="12.75">
      <c r="B206" s="50"/>
      <c r="S206" s="55"/>
      <c r="T206" s="55"/>
      <c r="U206" s="55"/>
    </row>
    <row r="207" spans="2:21" ht="12.75">
      <c r="B207" s="50"/>
      <c r="S207" s="55"/>
      <c r="T207" s="55"/>
      <c r="U207" s="55"/>
    </row>
    <row r="208" spans="2:21" ht="12.75">
      <c r="B208" s="50"/>
      <c r="S208" s="55"/>
      <c r="T208" s="55"/>
      <c r="U208" s="55"/>
    </row>
    <row r="209" spans="2:21" ht="12.75">
      <c r="B209" s="50"/>
      <c r="S209" s="55"/>
      <c r="T209" s="55"/>
      <c r="U209" s="55"/>
    </row>
    <row r="210" spans="2:21" ht="12.75">
      <c r="B210" s="50"/>
      <c r="S210" s="55"/>
      <c r="T210" s="55"/>
      <c r="U210" s="55"/>
    </row>
    <row r="211" spans="2:21" ht="12.75">
      <c r="B211" s="50"/>
      <c r="S211" s="55"/>
      <c r="T211" s="55"/>
      <c r="U211" s="55"/>
    </row>
    <row r="212" spans="2:21" ht="12.75">
      <c r="B212" s="50"/>
      <c r="S212" s="55"/>
      <c r="T212" s="55"/>
      <c r="U212" s="55"/>
    </row>
    <row r="213" spans="2:21" ht="12.75">
      <c r="B213" s="50"/>
      <c r="S213" s="55"/>
      <c r="T213" s="55"/>
      <c r="U213" s="55"/>
    </row>
    <row r="214" spans="2:21" ht="12.75">
      <c r="B214" s="50"/>
      <c r="S214" s="55"/>
      <c r="T214" s="55"/>
      <c r="U214" s="55"/>
    </row>
    <row r="215" spans="2:21" ht="12.75">
      <c r="B215" s="50"/>
      <c r="S215" s="55"/>
      <c r="T215" s="55"/>
      <c r="U215" s="55"/>
    </row>
    <row r="216" spans="2:21" ht="12.75">
      <c r="B216" s="50"/>
      <c r="S216" s="55"/>
      <c r="T216" s="55"/>
      <c r="U216" s="55"/>
    </row>
    <row r="217" spans="2:21" ht="12.75">
      <c r="B217" s="50"/>
      <c r="S217" s="55"/>
      <c r="T217" s="55"/>
      <c r="U217" s="55"/>
    </row>
    <row r="218" spans="2:21" ht="12.75">
      <c r="B218" s="50"/>
      <c r="S218" s="55"/>
      <c r="T218" s="55"/>
      <c r="U218" s="55"/>
    </row>
    <row r="219" spans="2:21" ht="12.75">
      <c r="B219" s="50"/>
      <c r="S219" s="55"/>
      <c r="T219" s="55"/>
      <c r="U219" s="55"/>
    </row>
    <row r="220" spans="2:21" ht="12.75">
      <c r="B220" s="50"/>
      <c r="S220" s="55"/>
      <c r="T220" s="55"/>
      <c r="U220" s="55"/>
    </row>
    <row r="221" spans="2:21" ht="12.75">
      <c r="B221" s="50"/>
      <c r="S221" s="55"/>
      <c r="T221" s="55"/>
      <c r="U221" s="55"/>
    </row>
    <row r="222" spans="2:21" ht="12.75">
      <c r="B222" s="50"/>
      <c r="S222" s="55"/>
      <c r="T222" s="55"/>
      <c r="U222" s="55"/>
    </row>
    <row r="223" spans="2:21" ht="12.75">
      <c r="B223" s="50"/>
      <c r="S223" s="55"/>
      <c r="T223" s="55"/>
      <c r="U223" s="55"/>
    </row>
    <row r="224" spans="2:21" ht="12.75">
      <c r="B224" s="50"/>
      <c r="S224" s="55"/>
      <c r="T224" s="55"/>
      <c r="U224" s="55"/>
    </row>
    <row r="225" spans="2:21" ht="12.75">
      <c r="B225" s="50"/>
      <c r="S225" s="55"/>
      <c r="T225" s="55"/>
      <c r="U225" s="55"/>
    </row>
    <row r="226" spans="2:21" ht="12.75">
      <c r="B226" s="50"/>
      <c r="S226" s="55"/>
      <c r="T226" s="55"/>
      <c r="U226" s="55"/>
    </row>
    <row r="227" spans="2:21" ht="12.75">
      <c r="B227" s="50"/>
      <c r="S227" s="55"/>
      <c r="T227" s="55"/>
      <c r="U227" s="55"/>
    </row>
    <row r="228" spans="2:21" ht="12.75">
      <c r="B228" s="50"/>
      <c r="S228" s="55"/>
      <c r="T228" s="55"/>
      <c r="U228" s="55"/>
    </row>
    <row r="229" spans="2:21" ht="12.75">
      <c r="B229" s="50"/>
      <c r="S229" s="55"/>
      <c r="T229" s="55"/>
      <c r="U229" s="55"/>
    </row>
    <row r="230" spans="2:21" ht="12.75">
      <c r="B230" s="50"/>
      <c r="S230" s="55"/>
      <c r="T230" s="55"/>
      <c r="U230" s="55"/>
    </row>
    <row r="231" spans="2:21" ht="12.75">
      <c r="B231" s="50"/>
      <c r="S231" s="55"/>
      <c r="T231" s="55"/>
      <c r="U231" s="55"/>
    </row>
    <row r="232" spans="2:21" ht="12.75">
      <c r="B232" s="50"/>
      <c r="S232" s="55"/>
      <c r="T232" s="55"/>
      <c r="U232" s="55"/>
    </row>
    <row r="233" spans="2:21" ht="12.75">
      <c r="B233" s="50"/>
      <c r="S233" s="55"/>
      <c r="T233" s="55"/>
      <c r="U233" s="55"/>
    </row>
    <row r="234" spans="2:21" ht="12.75">
      <c r="B234" s="50"/>
      <c r="S234" s="55"/>
      <c r="T234" s="55"/>
      <c r="U234" s="55"/>
    </row>
    <row r="235" spans="2:21" ht="12.75">
      <c r="B235" s="50"/>
      <c r="S235" s="55"/>
      <c r="T235" s="55"/>
      <c r="U235" s="55"/>
    </row>
    <row r="236" spans="2:21" ht="12.75">
      <c r="B236" s="50"/>
      <c r="S236" s="55"/>
      <c r="T236" s="55"/>
      <c r="U236" s="55"/>
    </row>
    <row r="237" spans="2:21" ht="12.75">
      <c r="B237" s="50"/>
      <c r="S237" s="55"/>
      <c r="T237" s="55"/>
      <c r="U237" s="55"/>
    </row>
    <row r="238" spans="2:21" ht="12.75">
      <c r="B238" s="50"/>
      <c r="S238" s="55"/>
      <c r="T238" s="55"/>
      <c r="U238" s="55"/>
    </row>
    <row r="239" spans="2:21" ht="12.75">
      <c r="B239" s="50"/>
      <c r="S239" s="55"/>
      <c r="T239" s="55"/>
      <c r="U239" s="55"/>
    </row>
    <row r="240" spans="2:21" ht="12.75">
      <c r="B240" s="50"/>
      <c r="S240" s="55"/>
      <c r="T240" s="55"/>
      <c r="U240" s="55"/>
    </row>
    <row r="241" spans="2:21" ht="12.75">
      <c r="B241" s="50"/>
      <c r="S241" s="55"/>
      <c r="T241" s="55"/>
      <c r="U241" s="55"/>
    </row>
    <row r="242" spans="2:21" ht="12.75">
      <c r="B242" s="50"/>
      <c r="S242" s="55"/>
      <c r="T242" s="55"/>
      <c r="U242" s="55"/>
    </row>
    <row r="243" spans="2:21" ht="12.75">
      <c r="B243" s="50"/>
      <c r="S243" s="55"/>
      <c r="T243" s="55"/>
      <c r="U243" s="55"/>
    </row>
    <row r="244" spans="2:21" ht="12.75">
      <c r="B244" s="50"/>
      <c r="S244" s="55"/>
      <c r="T244" s="55"/>
      <c r="U244" s="55"/>
    </row>
    <row r="245" spans="2:21" ht="12.75">
      <c r="B245" s="50"/>
      <c r="S245" s="55"/>
      <c r="T245" s="55"/>
      <c r="U245" s="55"/>
    </row>
    <row r="246" spans="2:21" ht="12.75">
      <c r="B246" s="50"/>
      <c r="S246" s="55"/>
      <c r="T246" s="55"/>
      <c r="U246" s="55"/>
    </row>
    <row r="247" spans="2:21" ht="12.75">
      <c r="B247" s="50"/>
      <c r="S247" s="55"/>
      <c r="T247" s="55"/>
      <c r="U247" s="55"/>
    </row>
    <row r="248" spans="2:21" ht="12.75">
      <c r="B248" s="50"/>
      <c r="S248" s="55"/>
      <c r="T248" s="55"/>
      <c r="U248" s="55"/>
    </row>
    <row r="249" spans="2:21" ht="12.75">
      <c r="B249" s="50"/>
      <c r="S249" s="55"/>
      <c r="T249" s="55"/>
      <c r="U249" s="55"/>
    </row>
    <row r="250" spans="2:21" ht="12.75">
      <c r="B250" s="50"/>
      <c r="S250" s="55"/>
      <c r="T250" s="55"/>
      <c r="U250" s="55"/>
    </row>
    <row r="251" spans="2:21" ht="12.75">
      <c r="B251" s="50"/>
      <c r="S251" s="55"/>
      <c r="T251" s="55"/>
      <c r="U251" s="55"/>
    </row>
    <row r="252" spans="2:21" ht="12.75">
      <c r="B252" s="50"/>
      <c r="S252" s="55"/>
      <c r="T252" s="55"/>
      <c r="U252" s="55"/>
    </row>
    <row r="253" spans="2:21" ht="12.75">
      <c r="B253" s="50"/>
      <c r="S253" s="55"/>
      <c r="T253" s="55"/>
      <c r="U253" s="55"/>
    </row>
    <row r="254" spans="2:21" ht="12.75">
      <c r="B254" s="50"/>
      <c r="S254" s="55"/>
      <c r="T254" s="55"/>
      <c r="U254" s="55"/>
    </row>
    <row r="255" spans="2:21" ht="12.75">
      <c r="B255" s="50"/>
      <c r="S255" s="55"/>
      <c r="T255" s="55"/>
      <c r="U255" s="55"/>
    </row>
    <row r="256" spans="2:21" ht="12.75">
      <c r="B256" s="50"/>
      <c r="S256" s="55"/>
      <c r="T256" s="55"/>
      <c r="U256" s="55"/>
    </row>
    <row r="257" spans="2:21" ht="12.75">
      <c r="B257" s="50"/>
      <c r="S257" s="55"/>
      <c r="T257" s="55"/>
      <c r="U257" s="55"/>
    </row>
    <row r="258" spans="2:21" ht="12.75">
      <c r="B258" s="50"/>
      <c r="S258" s="55"/>
      <c r="T258" s="55"/>
      <c r="U258" s="55"/>
    </row>
    <row r="259" spans="2:21" ht="12.75">
      <c r="B259" s="50"/>
      <c r="S259" s="55"/>
      <c r="T259" s="55"/>
      <c r="U259" s="55"/>
    </row>
    <row r="260" spans="2:21" ht="12.75">
      <c r="B260" s="50"/>
      <c r="S260" s="55"/>
      <c r="T260" s="55"/>
      <c r="U260" s="55"/>
    </row>
    <row r="261" spans="2:21" ht="12.75">
      <c r="B261" s="50"/>
      <c r="S261" s="55"/>
      <c r="T261" s="55"/>
      <c r="U261" s="55"/>
    </row>
    <row r="262" spans="2:21" ht="12.75">
      <c r="B262" s="50"/>
      <c r="S262" s="55"/>
      <c r="T262" s="55"/>
      <c r="U262" s="55"/>
    </row>
    <row r="263" spans="2:21" ht="12.75">
      <c r="B263" s="50"/>
      <c r="S263" s="55"/>
      <c r="T263" s="55"/>
      <c r="U263" s="55"/>
    </row>
    <row r="264" spans="2:21" ht="12.75">
      <c r="B264" s="50"/>
      <c r="S264" s="55"/>
      <c r="T264" s="55"/>
      <c r="U264" s="55"/>
    </row>
    <row r="265" spans="2:21" ht="12.75">
      <c r="B265" s="50"/>
      <c r="S265" s="55"/>
      <c r="T265" s="55"/>
      <c r="U265" s="55"/>
    </row>
    <row r="266" spans="2:21" ht="12.75">
      <c r="B266" s="50"/>
      <c r="S266" s="55"/>
      <c r="T266" s="55"/>
      <c r="U266" s="55"/>
    </row>
    <row r="267" spans="2:21" ht="12.75">
      <c r="B267" s="50"/>
      <c r="S267" s="55"/>
      <c r="T267" s="55"/>
      <c r="U267" s="55"/>
    </row>
    <row r="268" spans="2:21" ht="12.75">
      <c r="B268" s="50"/>
      <c r="S268" s="55"/>
      <c r="T268" s="55"/>
      <c r="U268" s="55"/>
    </row>
    <row r="269" spans="2:21" ht="12.75">
      <c r="B269" s="50"/>
      <c r="S269" s="55"/>
      <c r="T269" s="55"/>
      <c r="U269" s="55"/>
    </row>
    <row r="270" spans="2:21" ht="12.75">
      <c r="B270" s="50"/>
      <c r="S270" s="55"/>
      <c r="T270" s="55"/>
      <c r="U270" s="55"/>
    </row>
    <row r="271" spans="2:21" ht="12.75">
      <c r="B271" s="50"/>
      <c r="S271" s="55"/>
      <c r="T271" s="55"/>
      <c r="U271" s="55"/>
    </row>
    <row r="272" spans="2:21" ht="12.75">
      <c r="B272" s="50"/>
      <c r="S272" s="55"/>
      <c r="T272" s="55"/>
      <c r="U272" s="55"/>
    </row>
    <row r="273" spans="2:21" ht="12.75">
      <c r="B273" s="50"/>
      <c r="S273" s="55"/>
      <c r="T273" s="55"/>
      <c r="U273" s="55"/>
    </row>
    <row r="274" spans="2:21" ht="12.75">
      <c r="B274" s="50"/>
      <c r="S274" s="55"/>
      <c r="T274" s="55"/>
      <c r="U274" s="55"/>
    </row>
    <row r="275" spans="2:21" ht="12.75">
      <c r="B275" s="50"/>
      <c r="S275" s="55"/>
      <c r="T275" s="55"/>
      <c r="U275" s="55"/>
    </row>
    <row r="276" spans="2:21" ht="12.75">
      <c r="B276" s="50"/>
      <c r="S276" s="55"/>
      <c r="T276" s="55"/>
      <c r="U276" s="55"/>
    </row>
    <row r="277" spans="2:21" ht="12.75">
      <c r="B277" s="50"/>
      <c r="S277" s="55"/>
      <c r="T277" s="55"/>
      <c r="U277" s="55"/>
    </row>
    <row r="278" spans="2:21" ht="12.75">
      <c r="B278" s="50"/>
      <c r="S278" s="55"/>
      <c r="T278" s="55"/>
      <c r="U278" s="55"/>
    </row>
    <row r="279" spans="2:21" ht="12.75">
      <c r="B279" s="50"/>
      <c r="S279" s="55"/>
      <c r="T279" s="55"/>
      <c r="U279" s="55"/>
    </row>
    <row r="280" spans="2:21" ht="12.75">
      <c r="B280" s="50"/>
      <c r="S280" s="55"/>
      <c r="T280" s="55"/>
      <c r="U280" s="55"/>
    </row>
    <row r="281" spans="2:21" ht="12.75">
      <c r="B281" s="50"/>
      <c r="S281" s="55"/>
      <c r="T281" s="55"/>
      <c r="U281" s="55"/>
    </row>
    <row r="282" spans="2:21" ht="12.75">
      <c r="B282" s="50"/>
      <c r="S282" s="55"/>
      <c r="T282" s="55"/>
      <c r="U282" s="55"/>
    </row>
    <row r="283" spans="2:21" ht="12.75">
      <c r="B283" s="50"/>
      <c r="S283" s="55"/>
      <c r="T283" s="55"/>
      <c r="U283" s="55"/>
    </row>
    <row r="284" spans="2:21" ht="12.75">
      <c r="B284" s="50"/>
      <c r="S284" s="55"/>
      <c r="T284" s="55"/>
      <c r="U284" s="55"/>
    </row>
    <row r="285" spans="2:21" ht="12.75">
      <c r="B285" s="50"/>
      <c r="S285" s="55"/>
      <c r="T285" s="55"/>
      <c r="U285" s="55"/>
    </row>
    <row r="286" spans="2:21" ht="12.75">
      <c r="B286" s="50"/>
      <c r="S286" s="55"/>
      <c r="T286" s="55"/>
      <c r="U286" s="55"/>
    </row>
    <row r="287" spans="2:21" ht="12.75">
      <c r="B287" s="50"/>
      <c r="S287" s="55"/>
      <c r="T287" s="55"/>
      <c r="U287" s="55"/>
    </row>
    <row r="288" spans="2:21" ht="12.75">
      <c r="B288" s="50"/>
      <c r="S288" s="55"/>
      <c r="T288" s="55"/>
      <c r="U288" s="55"/>
    </row>
    <row r="289" spans="2:21" ht="12.75">
      <c r="B289" s="50"/>
      <c r="S289" s="55"/>
      <c r="T289" s="55"/>
      <c r="U289" s="55"/>
    </row>
    <row r="290" spans="2:21" ht="12.75">
      <c r="B290" s="50"/>
      <c r="S290" s="55"/>
      <c r="T290" s="55"/>
      <c r="U290" s="55"/>
    </row>
    <row r="291" spans="2:21" ht="12.75">
      <c r="B291" s="50"/>
      <c r="S291" s="55"/>
      <c r="T291" s="55"/>
      <c r="U291" s="55"/>
    </row>
    <row r="292" spans="2:21" ht="12.75">
      <c r="B292" s="50"/>
      <c r="S292" s="55"/>
      <c r="T292" s="55"/>
      <c r="U292" s="55"/>
    </row>
    <row r="293" spans="2:21" ht="12.75">
      <c r="B293" s="50"/>
      <c r="S293" s="55"/>
      <c r="T293" s="55"/>
      <c r="U293" s="55"/>
    </row>
    <row r="294" spans="2:21" ht="12.75">
      <c r="B294" s="50"/>
      <c r="S294" s="55"/>
      <c r="T294" s="55"/>
      <c r="U294" s="55"/>
    </row>
    <row r="295" spans="2:21" ht="12.75">
      <c r="B295" s="50"/>
      <c r="S295" s="55"/>
      <c r="T295" s="55"/>
      <c r="U295" s="55"/>
    </row>
    <row r="296" spans="2:21" ht="12.75">
      <c r="B296" s="50"/>
      <c r="S296" s="55"/>
      <c r="T296" s="55"/>
      <c r="U296" s="55"/>
    </row>
    <row r="297" spans="2:21" ht="12.75">
      <c r="B297" s="50"/>
      <c r="S297" s="55"/>
      <c r="T297" s="55"/>
      <c r="U297" s="55"/>
    </row>
    <row r="298" spans="2:21" ht="12.75">
      <c r="B298" s="50"/>
      <c r="S298" s="55"/>
      <c r="T298" s="55"/>
      <c r="U298" s="55"/>
    </row>
    <row r="299" spans="2:21" ht="12.75">
      <c r="B299" s="50"/>
      <c r="S299" s="55"/>
      <c r="T299" s="55"/>
      <c r="U299" s="55"/>
    </row>
    <row r="300" spans="2:21" ht="12.75">
      <c r="B300" s="50"/>
      <c r="S300" s="55"/>
      <c r="T300" s="55"/>
      <c r="U300" s="55"/>
    </row>
    <row r="301" spans="2:21" ht="12.75">
      <c r="B301" s="50"/>
      <c r="S301" s="55"/>
      <c r="T301" s="55"/>
      <c r="U301" s="55"/>
    </row>
    <row r="302" spans="2:21" ht="12.75">
      <c r="B302" s="50"/>
      <c r="S302" s="55"/>
      <c r="T302" s="55"/>
      <c r="U302" s="55"/>
    </row>
    <row r="303" spans="2:21" ht="12.75">
      <c r="B303" s="50"/>
      <c r="S303" s="55"/>
      <c r="T303" s="55"/>
      <c r="U303" s="55"/>
    </row>
    <row r="304" spans="2:21" ht="12.75">
      <c r="B304" s="50"/>
      <c r="S304" s="55"/>
      <c r="T304" s="55"/>
      <c r="U304" s="55"/>
    </row>
    <row r="305" spans="2:21" ht="12.75">
      <c r="B305" s="50"/>
      <c r="S305" s="55"/>
      <c r="T305" s="55"/>
      <c r="U305" s="55"/>
    </row>
    <row r="306" spans="2:21" ht="12.75">
      <c r="B306" s="50"/>
      <c r="S306" s="55"/>
      <c r="T306" s="55"/>
      <c r="U306" s="55"/>
    </row>
    <row r="307" spans="2:21" ht="12.75">
      <c r="B307" s="50"/>
      <c r="S307" s="55"/>
      <c r="T307" s="55"/>
      <c r="U307" s="55"/>
    </row>
    <row r="308" spans="2:21" ht="12.75">
      <c r="B308" s="50"/>
      <c r="S308" s="55"/>
      <c r="T308" s="55"/>
      <c r="U308" s="55"/>
    </row>
    <row r="309" spans="2:21" ht="12.75">
      <c r="B309" s="50"/>
      <c r="S309" s="55"/>
      <c r="T309" s="55"/>
      <c r="U309" s="55"/>
    </row>
    <row r="310" spans="2:21" ht="12.75">
      <c r="B310" s="50"/>
      <c r="S310" s="55"/>
      <c r="T310" s="55"/>
      <c r="U310" s="55"/>
    </row>
    <row r="311" spans="2:21" ht="12.75">
      <c r="B311" s="50"/>
      <c r="S311" s="55"/>
      <c r="T311" s="55"/>
      <c r="U311" s="55"/>
    </row>
    <row r="312" spans="2:21" ht="12.75">
      <c r="B312" s="50"/>
      <c r="S312" s="55"/>
      <c r="T312" s="55"/>
      <c r="U312" s="55"/>
    </row>
    <row r="313" spans="2:21" ht="12.75">
      <c r="B313" s="50"/>
      <c r="S313" s="55"/>
      <c r="T313" s="55"/>
      <c r="U313" s="55"/>
    </row>
    <row r="314" spans="2:21" ht="12.75">
      <c r="B314" s="50"/>
      <c r="S314" s="55"/>
      <c r="T314" s="55"/>
      <c r="U314" s="55"/>
    </row>
    <row r="315" spans="2:21" ht="12.75">
      <c r="B315" s="50"/>
      <c r="S315" s="55"/>
      <c r="T315" s="55"/>
      <c r="U315" s="55"/>
    </row>
    <row r="316" spans="2:21" ht="12.75">
      <c r="B316" s="50"/>
      <c r="S316" s="55"/>
      <c r="T316" s="55"/>
      <c r="U316" s="55"/>
    </row>
    <row r="317" spans="2:21" ht="12.75">
      <c r="B317" s="50"/>
      <c r="S317" s="55"/>
      <c r="T317" s="55"/>
      <c r="U317" s="55"/>
    </row>
    <row r="318" spans="2:21" ht="12.75">
      <c r="B318" s="50"/>
      <c r="S318" s="55"/>
      <c r="T318" s="55"/>
      <c r="U318" s="55"/>
    </row>
    <row r="319" spans="2:21" ht="12.75">
      <c r="B319" s="50"/>
      <c r="S319" s="55"/>
      <c r="T319" s="55"/>
      <c r="U319" s="55"/>
    </row>
    <row r="320" spans="2:21" ht="12.75">
      <c r="B320" s="50"/>
      <c r="S320" s="55"/>
      <c r="T320" s="55"/>
      <c r="U320" s="55"/>
    </row>
    <row r="321" spans="19:21" ht="12.75">
      <c r="S321" s="55"/>
      <c r="T321" s="55"/>
      <c r="U321" s="55"/>
    </row>
    <row r="322" spans="19:21" ht="12.75">
      <c r="S322" s="55"/>
      <c r="T322" s="55"/>
      <c r="U322" s="55"/>
    </row>
  </sheetData>
  <sheetProtection/>
  <mergeCells count="18">
    <mergeCell ref="A1:D1"/>
    <mergeCell ref="A2:D2"/>
    <mergeCell ref="A3:D3"/>
    <mergeCell ref="A4:D4"/>
    <mergeCell ref="A22:C22"/>
    <mergeCell ref="A23:C23"/>
    <mergeCell ref="A13:C13"/>
    <mergeCell ref="A14:C14"/>
    <mergeCell ref="A20:D20"/>
    <mergeCell ref="A18:C18"/>
    <mergeCell ref="A15:C15"/>
    <mergeCell ref="A16:C16"/>
    <mergeCell ref="A17:C17"/>
    <mergeCell ref="A21:C21"/>
    <mergeCell ref="A5:D5"/>
    <mergeCell ref="A6:D6"/>
    <mergeCell ref="A7:D7"/>
    <mergeCell ref="A12:D12"/>
  </mergeCells>
  <printOptions/>
  <pageMargins left="0.24" right="0.75" top="0.28" bottom="1" header="0.5" footer="0.5"/>
  <pageSetup horizontalDpi="600" verticalDpi="600" orientation="portrait" paperSize="9" r:id="rId3"/>
  <ignoredErrors>
    <ignoredError sqref="E10 E22 F14 E15:E17 F22 E21:F2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5"/>
  <sheetViews>
    <sheetView showGridLines="0" tabSelected="1" zoomScale="115" zoomScaleNormal="115" workbookViewId="0" topLeftCell="A4">
      <selection activeCell="AA7" sqref="AA7"/>
    </sheetView>
  </sheetViews>
  <sheetFormatPr defaultColWidth="9.140625" defaultRowHeight="12.75"/>
  <cols>
    <col min="1" max="1" width="22.28125" style="5" bestFit="1" customWidth="1"/>
    <col min="2" max="2" width="15.57421875" style="5" bestFit="1" customWidth="1"/>
    <col min="3" max="3" width="15.28125" style="5" bestFit="1" customWidth="1"/>
    <col min="4" max="4" width="11.8515625" style="5" bestFit="1" customWidth="1"/>
    <col min="5" max="5" width="17.00390625" style="5" bestFit="1" customWidth="1"/>
    <col min="6" max="6" width="17.28125" style="5" customWidth="1"/>
    <col min="7" max="7" width="13.8515625" style="5" hidden="1" customWidth="1"/>
    <col min="8" max="8" width="15.00390625" style="5" hidden="1" customWidth="1"/>
    <col min="9" max="9" width="0" style="5" hidden="1" customWidth="1"/>
    <col min="10" max="11" width="10.00390625" style="5" hidden="1" customWidth="1"/>
    <col min="12" max="12" width="3.57421875" style="15" hidden="1" customWidth="1"/>
    <col min="13" max="13" width="2.7109375" style="15" hidden="1" customWidth="1"/>
    <col min="14" max="14" width="1.8515625" style="5" hidden="1" customWidth="1"/>
    <col min="15" max="16" width="2.7109375" style="5" hidden="1" customWidth="1"/>
    <col min="17" max="17" width="4.421875" style="5" hidden="1" customWidth="1"/>
    <col min="18" max="18" width="8.7109375" style="5" hidden="1" customWidth="1"/>
    <col min="19" max="19" width="10.00390625" style="5" hidden="1" customWidth="1"/>
    <col min="20" max="20" width="4.00390625" style="5" hidden="1" customWidth="1"/>
    <col min="21" max="22" width="3.57421875" style="5" hidden="1" customWidth="1"/>
    <col min="23" max="23" width="5.7109375" style="16" hidden="1" customWidth="1"/>
    <col min="24" max="24" width="3.57421875" style="5" hidden="1" customWidth="1"/>
    <col min="25" max="25" width="4.8515625" style="5" hidden="1" customWidth="1"/>
    <col min="26" max="26" width="7.28125" style="16" hidden="1" customWidth="1"/>
    <col min="27" max="16384" width="9.140625" style="5" customWidth="1"/>
  </cols>
  <sheetData>
    <row r="1" spans="1:26" s="6" customFormat="1" ht="49.5" customHeight="1">
      <c r="A1" s="1" t="s">
        <v>0</v>
      </c>
      <c r="B1" s="1" t="s">
        <v>26</v>
      </c>
      <c r="C1" s="1" t="s">
        <v>1</v>
      </c>
      <c r="D1" s="1" t="s">
        <v>27</v>
      </c>
      <c r="E1" s="1" t="s">
        <v>28</v>
      </c>
      <c r="F1" s="1" t="s">
        <v>30</v>
      </c>
      <c r="G1" s="1" t="s">
        <v>29</v>
      </c>
      <c r="H1" s="2" t="s">
        <v>0</v>
      </c>
      <c r="I1" s="1" t="s">
        <v>2</v>
      </c>
      <c r="J1" s="1" t="s">
        <v>3</v>
      </c>
      <c r="L1" s="4"/>
      <c r="M1" s="5"/>
      <c r="N1" s="5"/>
      <c r="O1" s="5"/>
      <c r="P1" s="5"/>
      <c r="Q1" s="5"/>
      <c r="R1" s="5"/>
      <c r="T1" s="16"/>
      <c r="U1" s="16"/>
      <c r="V1" s="16"/>
      <c r="W1" s="5"/>
      <c r="X1" s="16"/>
      <c r="Y1" s="16"/>
      <c r="Z1" s="5"/>
    </row>
    <row r="2" spans="1:26" s="48" customFormat="1" ht="10.5">
      <c r="A2" s="62">
        <f>+instruction!A10</f>
        <v>15000000</v>
      </c>
      <c r="B2" s="41">
        <f>+instruction!B10</f>
        <v>0.15</v>
      </c>
      <c r="C2" s="62">
        <f>+instruction!C10</f>
        <v>72</v>
      </c>
      <c r="D2" s="62">
        <f>+instruction!D10</f>
        <v>0</v>
      </c>
      <c r="E2" s="62">
        <f>+instruction!E10</f>
        <v>2500</v>
      </c>
      <c r="F2" s="62">
        <f>+instruction!F10</f>
        <v>88333</v>
      </c>
      <c r="G2" s="58">
        <f ca="1">+TODAY()</f>
        <v>41092</v>
      </c>
      <c r="H2" s="59">
        <f>+A2-D2</f>
        <v>15000000</v>
      </c>
      <c r="I2" s="58">
        <f>EDATE($G$2,$C$2)</f>
        <v>43283</v>
      </c>
      <c r="J2" s="60">
        <f>SUM(M12:M194)</f>
        <v>2191</v>
      </c>
      <c r="K2" s="72"/>
      <c r="L2" s="11"/>
      <c r="M2" s="12"/>
      <c r="N2" s="12"/>
      <c r="O2" s="12"/>
      <c r="P2" s="12"/>
      <c r="Q2" s="12"/>
      <c r="R2" s="12"/>
      <c r="S2" s="12"/>
      <c r="T2" s="30"/>
      <c r="U2" s="30"/>
      <c r="V2" s="30"/>
      <c r="W2" s="12"/>
      <c r="X2" s="30"/>
      <c r="Y2" s="30"/>
      <c r="Z2" s="12"/>
    </row>
    <row r="3" spans="1:26" s="48" customFormat="1" ht="10.5">
      <c r="A3" s="75" t="s">
        <v>23</v>
      </c>
      <c r="B3" s="61"/>
      <c r="C3" s="10"/>
      <c r="D3" s="10"/>
      <c r="E3" s="10"/>
      <c r="F3" s="10"/>
      <c r="G3" s="9"/>
      <c r="H3" s="10"/>
      <c r="I3" s="10"/>
      <c r="J3" s="10"/>
      <c r="K3" s="10"/>
      <c r="L3" s="9"/>
      <c r="M3" s="11"/>
      <c r="O3" s="11"/>
      <c r="P3" s="12"/>
      <c r="Q3" s="12"/>
      <c r="R3" s="12"/>
      <c r="S3" s="12"/>
      <c r="T3" s="12"/>
      <c r="U3" s="12"/>
      <c r="V3" s="12"/>
      <c r="W3" s="30"/>
      <c r="X3" s="12"/>
      <c r="Y3" s="12"/>
      <c r="Z3" s="30"/>
    </row>
    <row r="4" spans="1:26" s="49" customFormat="1" ht="10.5" customHeight="1">
      <c r="A4" s="93"/>
      <c r="B4" s="93"/>
      <c r="C4" s="76"/>
      <c r="D4" s="36"/>
      <c r="E4" s="90"/>
      <c r="F4" s="91"/>
      <c r="G4" s="92"/>
      <c r="H4" s="32"/>
      <c r="I4" s="32"/>
      <c r="J4" s="32"/>
      <c r="K4" s="32"/>
      <c r="L4" s="8"/>
      <c r="M4" s="8"/>
      <c r="N4" s="32"/>
      <c r="O4" s="33"/>
      <c r="P4" s="33"/>
      <c r="Q4" s="34"/>
      <c r="R4" s="34"/>
      <c r="S4" s="34"/>
      <c r="T4" s="34"/>
      <c r="U4" s="34"/>
      <c r="V4" s="34"/>
      <c r="W4" s="35"/>
      <c r="X4" s="34"/>
      <c r="Y4" s="34"/>
      <c r="Z4" s="35"/>
    </row>
    <row r="5" spans="1:7" ht="10.5">
      <c r="A5" s="97" t="s">
        <v>5</v>
      </c>
      <c r="B5" s="98"/>
      <c r="C5" s="40">
        <f>+SUM(C13:C254)</f>
        <v>15000000</v>
      </c>
      <c r="E5" s="16"/>
      <c r="F5" s="16"/>
      <c r="G5" s="14"/>
    </row>
    <row r="6" spans="1:7" ht="10.5">
      <c r="A6" s="97" t="s">
        <v>22</v>
      </c>
      <c r="B6" s="98"/>
      <c r="C6" s="40">
        <f>SUM(D14:D254)</f>
        <v>6850599.31506848</v>
      </c>
      <c r="E6" s="16"/>
      <c r="F6" s="16"/>
      <c r="G6" s="16"/>
    </row>
    <row r="7" spans="1:7" ht="10.5">
      <c r="A7" s="97" t="s">
        <v>4</v>
      </c>
      <c r="B7" s="98"/>
      <c r="C7" s="41">
        <f>H11</f>
        <v>0.16075250506401062</v>
      </c>
      <c r="E7" s="16"/>
      <c r="F7" s="16"/>
      <c r="G7" s="16"/>
    </row>
    <row r="8" spans="1:7" ht="10.5">
      <c r="A8" s="97" t="s">
        <v>51</v>
      </c>
      <c r="B8" s="98"/>
      <c r="C8" s="41">
        <f>+I11</f>
        <v>0.19320144057273866</v>
      </c>
      <c r="E8" s="16"/>
      <c r="F8" s="16"/>
      <c r="G8" s="16"/>
    </row>
    <row r="9" spans="4:6" ht="10.5">
      <c r="D9" s="16"/>
      <c r="E9" s="16"/>
      <c r="F9" s="16"/>
    </row>
    <row r="10" spans="1:6" ht="10.5">
      <c r="A10" s="96" t="s">
        <v>24</v>
      </c>
      <c r="B10" s="96"/>
      <c r="C10" s="96"/>
      <c r="D10" s="96"/>
      <c r="E10" s="96"/>
      <c r="F10" s="96"/>
    </row>
    <row r="11" spans="1:26" ht="31.5">
      <c r="A11" s="37" t="s">
        <v>7</v>
      </c>
      <c r="B11" s="37" t="s">
        <v>8</v>
      </c>
      <c r="C11" s="37" t="s">
        <v>9</v>
      </c>
      <c r="D11" s="37" t="s">
        <v>10</v>
      </c>
      <c r="E11" s="37" t="s">
        <v>11</v>
      </c>
      <c r="F11" s="38" t="s">
        <v>12</v>
      </c>
      <c r="G11" s="17" t="s">
        <v>12</v>
      </c>
      <c r="H11" s="18">
        <f>+SUM(H12:H254)</f>
        <v>0.16075250506401062</v>
      </c>
      <c r="I11" s="18">
        <f>+SUM(I12:I254)</f>
        <v>0.19320144057273866</v>
      </c>
      <c r="J11" s="94" t="s">
        <v>21</v>
      </c>
      <c r="K11" s="95"/>
      <c r="L11" s="19"/>
      <c r="M11" s="94" t="s">
        <v>6</v>
      </c>
      <c r="N11" s="95"/>
      <c r="O11" s="19" t="s">
        <v>18</v>
      </c>
      <c r="P11" s="19" t="s">
        <v>19</v>
      </c>
      <c r="Q11" s="19" t="s">
        <v>20</v>
      </c>
      <c r="R11" s="19"/>
      <c r="S11" s="20"/>
      <c r="T11" s="19"/>
      <c r="U11" s="31"/>
      <c r="V11" s="31"/>
      <c r="W11" s="31"/>
      <c r="X11" s="31"/>
      <c r="Y11" s="31"/>
      <c r="Z11" s="31"/>
    </row>
    <row r="12" spans="1:26" ht="10.5">
      <c r="A12" s="21">
        <f aca="true" t="shared" si="0" ref="A12:A35">+IF(S12=" "," ",IF(WEEKDAY(S12)=7,S12+2,IF(WEEKDAY(S12)=1,S12+1,S12)))</f>
        <v>41092</v>
      </c>
      <c r="B12" s="22"/>
      <c r="C12" s="22"/>
      <c r="D12" s="22"/>
      <c r="E12" s="19"/>
      <c r="F12" s="22">
        <f>(-1)*H2</f>
        <v>-15000000</v>
      </c>
      <c r="G12" s="22">
        <f>(-1)*H2</f>
        <v>-15000000</v>
      </c>
      <c r="H12" s="19"/>
      <c r="I12" s="19"/>
      <c r="J12" s="20">
        <f>+G2</f>
        <v>41092</v>
      </c>
      <c r="K12" s="20">
        <f aca="true" t="shared" si="1" ref="K12:K75">IF(J13=" ",A12,VALUE(J12))</f>
        <v>41092</v>
      </c>
      <c r="L12" s="19"/>
      <c r="M12" s="19"/>
      <c r="N12" s="19"/>
      <c r="O12" s="19">
        <f aca="true" t="shared" si="2" ref="O12:O35">IF(J12=" "," ",DAY(J12))</f>
        <v>2</v>
      </c>
      <c r="P12" s="19">
        <f aca="true" t="shared" si="3" ref="P12:P35">IF(J12=" "," ",MONTH(J12))</f>
        <v>7</v>
      </c>
      <c r="Q12" s="19">
        <f aca="true" t="shared" si="4" ref="Q12:Q35">IF(J12=" "," ",YEAR(J12))</f>
        <v>2012</v>
      </c>
      <c r="R12" s="23">
        <f aca="true" t="shared" si="5" ref="R12:R35">IF(O12=" "," ",IF(AND(OR(O12=1,O12=2,O12=3,O12=4,O12=5,O12=6,O12=7),P12=1),CONCATENATE($T$12,"/",Q12),IF(AND(O12=28,P12=1),CONCATENATE($T$13,"/",Q12),IF(AND(O12=28,P12=5),CONCATENATE($T$14,"/",Q12),IF(AND(O12=5,P12=7),CONCATENATE($T$15,"/",Q12),IF(AND(O12=21,P12=9),CONCATENATE($T$16,"/",Q12),IF(AND(O12=31,P12=12),CONCATENATE($T$16,"/",Q12),J12)))))))</f>
        <v>41092</v>
      </c>
      <c r="S12" s="20">
        <f>IF(R12=" "," ",VALUE(R12))</f>
        <v>41092</v>
      </c>
      <c r="T12" s="24" t="s">
        <v>13</v>
      </c>
      <c r="U12" s="31"/>
      <c r="V12" s="31"/>
      <c r="W12" s="31"/>
      <c r="X12" s="31"/>
      <c r="Y12" s="31"/>
      <c r="Z12" s="31"/>
    </row>
    <row r="13" spans="1:26" ht="10.5">
      <c r="A13" s="21">
        <f t="shared" si="0"/>
        <v>41092</v>
      </c>
      <c r="B13" s="22">
        <f>+IF(A13=" "," ",H2)</f>
        <v>15000000</v>
      </c>
      <c r="C13" s="22">
        <v>0</v>
      </c>
      <c r="D13" s="22">
        <f>+IF(A13=" "," ",ROUND((B13*$B$2/365*M13),1))</f>
        <v>0</v>
      </c>
      <c r="E13" s="22">
        <f>+$E$2+SUM(V14:V25)+SUM(Y14:Y25)</f>
        <v>297083</v>
      </c>
      <c r="F13" s="22">
        <f>+E13</f>
        <v>297083</v>
      </c>
      <c r="G13" s="22">
        <v>0</v>
      </c>
      <c r="H13" s="25" t="str">
        <f>+IF(J13=$I$2,XIRR($G$12:G13,$K$12:K13)," ")</f>
        <v> </v>
      </c>
      <c r="I13" s="25" t="str">
        <f>+IF(J13=$I$2,XIRR($F$12:F13,$K$12:K13)," ")</f>
        <v> </v>
      </c>
      <c r="J13" s="20">
        <f>+G2</f>
        <v>41092</v>
      </c>
      <c r="K13" s="20">
        <f t="shared" si="1"/>
        <v>41092</v>
      </c>
      <c r="L13" s="19">
        <v>1</v>
      </c>
      <c r="M13" s="26">
        <f aca="true" t="shared" si="6" ref="M13:M35">+IF(J13=" "," ",(J13-J12))</f>
        <v>0</v>
      </c>
      <c r="N13" s="26">
        <f aca="true" t="shared" si="7" ref="N13:N76">IF(A14=" ",IF(J13=A13,0,(A13-J13)),0)</f>
        <v>0</v>
      </c>
      <c r="O13" s="19">
        <f t="shared" si="2"/>
        <v>2</v>
      </c>
      <c r="P13" s="19">
        <f t="shared" si="3"/>
        <v>7</v>
      </c>
      <c r="Q13" s="19">
        <f t="shared" si="4"/>
        <v>2012</v>
      </c>
      <c r="R13" s="23">
        <f t="shared" si="5"/>
        <v>41092</v>
      </c>
      <c r="S13" s="20">
        <f>IF(R13=" "," ",VALUE(R13))</f>
        <v>41092</v>
      </c>
      <c r="T13" s="27" t="s">
        <v>14</v>
      </c>
      <c r="U13" s="31"/>
      <c r="V13" s="31"/>
      <c r="W13" s="31"/>
      <c r="X13" s="31"/>
      <c r="Y13" s="31"/>
      <c r="Z13" s="31">
        <f>+instruction!$D$23*differentiated!B13</f>
        <v>206250</v>
      </c>
    </row>
    <row r="14" spans="1:26" ht="10.5">
      <c r="A14" s="21">
        <f t="shared" si="0"/>
        <v>41123</v>
      </c>
      <c r="B14" s="22">
        <f aca="true" t="shared" si="8" ref="B14:B35">+IF(A14=" "," ",(B13-C13))</f>
        <v>15000000</v>
      </c>
      <c r="C14" s="22">
        <f>+IF(A14=" "," ",IF(A15=" ",($H$2-SUM($C13:C$13)),($H$2/$C$2)))</f>
        <v>208333.33333333334</v>
      </c>
      <c r="D14" s="22">
        <f aca="true" t="shared" si="9" ref="D14:D77">+IF(A14=" "," ",(B14*$B$2/365*(M14+VALUE(N14))))</f>
        <v>191095.8904109589</v>
      </c>
      <c r="E14" s="22"/>
      <c r="F14" s="22">
        <f aca="true" t="shared" si="10" ref="F14:F77">IF(J14=" "," ",(C14+D14+IF(E14=" ",0,E14)))</f>
        <v>399429.2237442923</v>
      </c>
      <c r="G14" s="22">
        <f aca="true" t="shared" si="11" ref="G14:G77">IF(J14=" "," ",(C14+D14))</f>
        <v>399429.2237442923</v>
      </c>
      <c r="H14" s="25" t="str">
        <f>+IF(J14=$I$2,XIRR($G$12:G14,$K$12:K14)," ")</f>
        <v> </v>
      </c>
      <c r="I14" s="25" t="str">
        <f>+IF(J14=$I$2,XIRR($F$12:F14,$K$12:K14)," ")</f>
        <v> </v>
      </c>
      <c r="J14" s="20">
        <f>IF(J13=" "," ",IF(EDATE(J13,1)&gt;$I$2," ",EDATE($J$13,L13)))</f>
        <v>41123</v>
      </c>
      <c r="K14" s="20">
        <f t="shared" si="1"/>
        <v>41123</v>
      </c>
      <c r="L14" s="19">
        <f aca="true" t="shared" si="12" ref="L14:L35">IF(J14=" "," ",L13+1)</f>
        <v>2</v>
      </c>
      <c r="M14" s="26">
        <f t="shared" si="6"/>
        <v>31</v>
      </c>
      <c r="N14" s="26">
        <f t="shared" si="7"/>
        <v>0</v>
      </c>
      <c r="O14" s="19">
        <f t="shared" si="2"/>
        <v>2</v>
      </c>
      <c r="P14" s="19">
        <f t="shared" si="3"/>
        <v>8</v>
      </c>
      <c r="Q14" s="19">
        <f t="shared" si="4"/>
        <v>2012</v>
      </c>
      <c r="R14" s="23">
        <f t="shared" si="5"/>
        <v>41123</v>
      </c>
      <c r="S14" s="20">
        <f aca="true" t="shared" si="13" ref="S14:S77">IF(R14=" "," ",VALUE(R14))</f>
        <v>41123</v>
      </c>
      <c r="T14" s="27" t="s">
        <v>15</v>
      </c>
      <c r="U14" s="31">
        <v>1</v>
      </c>
      <c r="V14" s="31">
        <f>IF(A14=" "," ",($F$2/12))</f>
        <v>7361.083333333333</v>
      </c>
      <c r="W14" s="31"/>
      <c r="X14" s="31">
        <v>1</v>
      </c>
      <c r="Y14" s="31">
        <f aca="true" t="shared" si="14" ref="Y14:Y25">IF(A14=" "," ",($Z$13/12))</f>
        <v>17187.5</v>
      </c>
      <c r="Z14" s="31"/>
    </row>
    <row r="15" spans="1:26" ht="10.5">
      <c r="A15" s="21">
        <f t="shared" si="0"/>
        <v>41155</v>
      </c>
      <c r="B15" s="22">
        <f t="shared" si="8"/>
        <v>14791666.666666666</v>
      </c>
      <c r="C15" s="22">
        <f>+IF(A15=" "," ",IF(A16=" ",($H$2-SUM($C$13:C14)),($H$2/$C$2)))</f>
        <v>208333.33333333334</v>
      </c>
      <c r="D15" s="22">
        <f t="shared" si="9"/>
        <v>188441.7808219178</v>
      </c>
      <c r="E15" s="22"/>
      <c r="F15" s="22">
        <f t="shared" si="10"/>
        <v>396775.1141552512</v>
      </c>
      <c r="G15" s="22">
        <f t="shared" si="11"/>
        <v>396775.1141552512</v>
      </c>
      <c r="H15" s="25" t="str">
        <f>+IF(J15=$I$2,XIRR($G$12:G15,$K$12:K15)," ")</f>
        <v> </v>
      </c>
      <c r="I15" s="25" t="str">
        <f>+IF(J15=$I$2,XIRR($F$12:F15,$K$12:K15)," ")</f>
        <v> </v>
      </c>
      <c r="J15" s="20">
        <f>IF(J14=" "," ",IF(EDATE(J14,1)&gt;$I$2," ",EDATE($J$13,L14)))</f>
        <v>41154</v>
      </c>
      <c r="K15" s="20">
        <f t="shared" si="1"/>
        <v>41154</v>
      </c>
      <c r="L15" s="19">
        <f t="shared" si="12"/>
        <v>3</v>
      </c>
      <c r="M15" s="26">
        <f t="shared" si="6"/>
        <v>31</v>
      </c>
      <c r="N15" s="26">
        <f t="shared" si="7"/>
        <v>0</v>
      </c>
      <c r="O15" s="19">
        <f t="shared" si="2"/>
        <v>2</v>
      </c>
      <c r="P15" s="19">
        <f t="shared" si="3"/>
        <v>9</v>
      </c>
      <c r="Q15" s="19">
        <f t="shared" si="4"/>
        <v>2012</v>
      </c>
      <c r="R15" s="23">
        <f t="shared" si="5"/>
        <v>41154</v>
      </c>
      <c r="S15" s="20">
        <f t="shared" si="13"/>
        <v>41154</v>
      </c>
      <c r="T15" s="24" t="s">
        <v>16</v>
      </c>
      <c r="U15" s="31">
        <v>2</v>
      </c>
      <c r="V15" s="31">
        <f>IF(A15=" "," ",($F$2/12))</f>
        <v>7361.083333333333</v>
      </c>
      <c r="W15" s="31"/>
      <c r="X15" s="31">
        <v>2</v>
      </c>
      <c r="Y15" s="31">
        <f t="shared" si="14"/>
        <v>17187.5</v>
      </c>
      <c r="Z15" s="31"/>
    </row>
    <row r="16" spans="1:26" ht="10.5">
      <c r="A16" s="21">
        <f t="shared" si="0"/>
        <v>41184</v>
      </c>
      <c r="B16" s="22">
        <f t="shared" si="8"/>
        <v>14583333.333333332</v>
      </c>
      <c r="C16" s="22">
        <f>+IF(A16=" "," ",IF(A17=" ",($H$2-SUM($C$13:C15)),($H$2/$C$2)))</f>
        <v>208333.33333333334</v>
      </c>
      <c r="D16" s="22">
        <f t="shared" si="9"/>
        <v>179794.52054794517</v>
      </c>
      <c r="E16" s="22"/>
      <c r="F16" s="22">
        <f t="shared" si="10"/>
        <v>388127.85388127854</v>
      </c>
      <c r="G16" s="22">
        <f t="shared" si="11"/>
        <v>388127.85388127854</v>
      </c>
      <c r="H16" s="25" t="str">
        <f>+IF(J16=$I$2,XIRR($G$12:G16,$K$12:K16)," ")</f>
        <v> </v>
      </c>
      <c r="I16" s="25" t="str">
        <f>+IF(J16=$I$2,XIRR($F$12:F16,$K$12:K16)," ")</f>
        <v> </v>
      </c>
      <c r="J16" s="20">
        <f>IF(J15=" "," ",IF(EDATE(J15,1)&gt;$I$2," ",EDATE($J$13,L15)))</f>
        <v>41184</v>
      </c>
      <c r="K16" s="20">
        <f t="shared" si="1"/>
        <v>41184</v>
      </c>
      <c r="L16" s="19">
        <f t="shared" si="12"/>
        <v>4</v>
      </c>
      <c r="M16" s="26">
        <f t="shared" si="6"/>
        <v>30</v>
      </c>
      <c r="N16" s="26">
        <f t="shared" si="7"/>
        <v>0</v>
      </c>
      <c r="O16" s="19">
        <f t="shared" si="2"/>
        <v>2</v>
      </c>
      <c r="P16" s="19">
        <f t="shared" si="3"/>
        <v>10</v>
      </c>
      <c r="Q16" s="19">
        <f t="shared" si="4"/>
        <v>2012</v>
      </c>
      <c r="R16" s="23">
        <f t="shared" si="5"/>
        <v>41184</v>
      </c>
      <c r="S16" s="20">
        <f t="shared" si="13"/>
        <v>41184</v>
      </c>
      <c r="T16" s="24" t="s">
        <v>17</v>
      </c>
      <c r="U16" s="31">
        <v>3</v>
      </c>
      <c r="V16" s="31">
        <f aca="true" t="shared" si="15" ref="V16:V79">IF(A16=" "," ",($F$2/12))</f>
        <v>7361.083333333333</v>
      </c>
      <c r="W16" s="31"/>
      <c r="X16" s="31">
        <v>3</v>
      </c>
      <c r="Y16" s="31">
        <f t="shared" si="14"/>
        <v>17187.5</v>
      </c>
      <c r="Z16" s="31"/>
    </row>
    <row r="17" spans="1:26" ht="10.5">
      <c r="A17" s="21">
        <f t="shared" si="0"/>
        <v>41215</v>
      </c>
      <c r="B17" s="22">
        <f t="shared" si="8"/>
        <v>14374999.999999998</v>
      </c>
      <c r="C17" s="22">
        <f>+IF(A17=" "," ",IF(A18=" ",($H$2-SUM($C$13:C16)),($H$2/$C$2)))</f>
        <v>208333.33333333334</v>
      </c>
      <c r="D17" s="22">
        <f t="shared" si="9"/>
        <v>183133.56164383556</v>
      </c>
      <c r="E17" s="22"/>
      <c r="F17" s="22">
        <f t="shared" si="10"/>
        <v>391466.8949771689</v>
      </c>
      <c r="G17" s="22">
        <f t="shared" si="11"/>
        <v>391466.8949771689</v>
      </c>
      <c r="H17" s="25" t="str">
        <f>+IF(J17=$I$2,XIRR($G$12:G17,$K$12:K17)," ")</f>
        <v> </v>
      </c>
      <c r="I17" s="25" t="str">
        <f>+IF(J17=$I$2,XIRR($F$12:F17,$K$12:K17)," ")</f>
        <v> </v>
      </c>
      <c r="J17" s="20">
        <f>IF(J16=" "," ",IF(EDATE(J16,1)&gt;$I$2," ",EDATE($J$13,L16)))</f>
        <v>41215</v>
      </c>
      <c r="K17" s="20">
        <f t="shared" si="1"/>
        <v>41215</v>
      </c>
      <c r="L17" s="19">
        <f t="shared" si="12"/>
        <v>5</v>
      </c>
      <c r="M17" s="26">
        <f t="shared" si="6"/>
        <v>31</v>
      </c>
      <c r="N17" s="26">
        <f t="shared" si="7"/>
        <v>0</v>
      </c>
      <c r="O17" s="19">
        <f t="shared" si="2"/>
        <v>2</v>
      </c>
      <c r="P17" s="19">
        <f t="shared" si="3"/>
        <v>11</v>
      </c>
      <c r="Q17" s="19">
        <f t="shared" si="4"/>
        <v>2012</v>
      </c>
      <c r="R17" s="23">
        <f t="shared" si="5"/>
        <v>41215</v>
      </c>
      <c r="S17" s="20">
        <f t="shared" si="13"/>
        <v>41215</v>
      </c>
      <c r="T17" s="24" t="s">
        <v>13</v>
      </c>
      <c r="U17" s="31">
        <v>4</v>
      </c>
      <c r="V17" s="31">
        <f t="shared" si="15"/>
        <v>7361.083333333333</v>
      </c>
      <c r="W17" s="31"/>
      <c r="X17" s="31">
        <v>4</v>
      </c>
      <c r="Y17" s="31">
        <f t="shared" si="14"/>
        <v>17187.5</v>
      </c>
      <c r="Z17" s="31"/>
    </row>
    <row r="18" spans="1:26" ht="10.5">
      <c r="A18" s="21">
        <f t="shared" si="0"/>
        <v>41246</v>
      </c>
      <c r="B18" s="22">
        <f t="shared" si="8"/>
        <v>14166666.666666664</v>
      </c>
      <c r="C18" s="22">
        <f>+IF(A18=" "," ",IF(A19=" ",($H$2-SUM($C$13:C17)),($H$2/$C$2)))</f>
        <v>208333.33333333334</v>
      </c>
      <c r="D18" s="22">
        <f t="shared" si="9"/>
        <v>174657.5342465753</v>
      </c>
      <c r="E18" s="22"/>
      <c r="F18" s="22">
        <f t="shared" si="10"/>
        <v>382990.86757990863</v>
      </c>
      <c r="G18" s="22">
        <f t="shared" si="11"/>
        <v>382990.86757990863</v>
      </c>
      <c r="H18" s="25" t="str">
        <f>+IF(J18=$I$2,XIRR($G$12:G18,$K$12:K18)," ")</f>
        <v> </v>
      </c>
      <c r="I18" s="25" t="str">
        <f>+IF(J18=$I$2,XIRR($F$12:F18,$K$12:K18)," ")</f>
        <v> </v>
      </c>
      <c r="J18" s="20">
        <f>IF(J17=" "," ",IF(EDATE(J17,1)&gt;$I$2," ",EDATE($J$13,L17)))</f>
        <v>41245</v>
      </c>
      <c r="K18" s="20">
        <f t="shared" si="1"/>
        <v>41245</v>
      </c>
      <c r="L18" s="19">
        <f t="shared" si="12"/>
        <v>6</v>
      </c>
      <c r="M18" s="26">
        <f t="shared" si="6"/>
        <v>30</v>
      </c>
      <c r="N18" s="26">
        <f t="shared" si="7"/>
        <v>0</v>
      </c>
      <c r="O18" s="19">
        <f t="shared" si="2"/>
        <v>2</v>
      </c>
      <c r="P18" s="19">
        <f t="shared" si="3"/>
        <v>12</v>
      </c>
      <c r="Q18" s="19">
        <f t="shared" si="4"/>
        <v>2012</v>
      </c>
      <c r="R18" s="23">
        <f t="shared" si="5"/>
        <v>41245</v>
      </c>
      <c r="S18" s="20">
        <f t="shared" si="13"/>
        <v>41245</v>
      </c>
      <c r="T18" s="19"/>
      <c r="U18" s="31">
        <v>5</v>
      </c>
      <c r="V18" s="31">
        <f t="shared" si="15"/>
        <v>7361.083333333333</v>
      </c>
      <c r="W18" s="31"/>
      <c r="X18" s="31">
        <v>5</v>
      </c>
      <c r="Y18" s="31">
        <f t="shared" si="14"/>
        <v>17187.5</v>
      </c>
      <c r="Z18" s="31"/>
    </row>
    <row r="19" spans="1:26" ht="10.5">
      <c r="A19" s="21">
        <f t="shared" si="0"/>
        <v>41282</v>
      </c>
      <c r="B19" s="22">
        <f t="shared" si="8"/>
        <v>13958333.33333333</v>
      </c>
      <c r="C19" s="22">
        <f>+IF(A19=" "," ",IF(A20=" ",($H$2-SUM($C$13:C18)),($H$2/$C$2)))</f>
        <v>208333.33333333334</v>
      </c>
      <c r="D19" s="22">
        <f t="shared" si="9"/>
        <v>177825.34246575338</v>
      </c>
      <c r="E19" s="22"/>
      <c r="F19" s="22">
        <f t="shared" si="10"/>
        <v>386158.6757990867</v>
      </c>
      <c r="G19" s="22">
        <f t="shared" si="11"/>
        <v>386158.6757990867</v>
      </c>
      <c r="H19" s="25" t="str">
        <f>+IF(J19=$I$2,XIRR($G$12:G19,$K$12:K19)," ")</f>
        <v> </v>
      </c>
      <c r="I19" s="25" t="str">
        <f>+IF(J19=$I$2,XIRR($F$12:F19,$K$12:K19)," ")</f>
        <v> </v>
      </c>
      <c r="J19" s="20">
        <f>IF(J18=" "," ",IF(EDATE(J18,1)&gt;$I$2," ",EDATE($J$13,L18)))</f>
        <v>41276</v>
      </c>
      <c r="K19" s="20">
        <f t="shared" si="1"/>
        <v>41276</v>
      </c>
      <c r="L19" s="19">
        <f t="shared" si="12"/>
        <v>7</v>
      </c>
      <c r="M19" s="26">
        <f t="shared" si="6"/>
        <v>31</v>
      </c>
      <c r="N19" s="26">
        <f t="shared" si="7"/>
        <v>0</v>
      </c>
      <c r="O19" s="19">
        <f t="shared" si="2"/>
        <v>2</v>
      </c>
      <c r="P19" s="19">
        <f t="shared" si="3"/>
        <v>1</v>
      </c>
      <c r="Q19" s="19">
        <f t="shared" si="4"/>
        <v>2013</v>
      </c>
      <c r="R19" s="23" t="str">
        <f t="shared" si="5"/>
        <v>8/1/2013</v>
      </c>
      <c r="S19" s="20">
        <f t="shared" si="13"/>
        <v>41282</v>
      </c>
      <c r="T19" s="19"/>
      <c r="U19" s="31">
        <v>6</v>
      </c>
      <c r="V19" s="31">
        <f t="shared" si="15"/>
        <v>7361.083333333333</v>
      </c>
      <c r="W19" s="31"/>
      <c r="X19" s="31">
        <v>6</v>
      </c>
      <c r="Y19" s="31">
        <f t="shared" si="14"/>
        <v>17187.5</v>
      </c>
      <c r="Z19" s="31"/>
    </row>
    <row r="20" spans="1:26" ht="10.5">
      <c r="A20" s="21">
        <f t="shared" si="0"/>
        <v>41309</v>
      </c>
      <c r="B20" s="22">
        <f t="shared" si="8"/>
        <v>13749999.999999996</v>
      </c>
      <c r="C20" s="22">
        <f>+IF(A20=" "," ",IF(A21=" ",($H$2-SUM($C$13:C19)),($H$2/$C$2)))</f>
        <v>208333.33333333334</v>
      </c>
      <c r="D20" s="22">
        <f t="shared" si="9"/>
        <v>175171.23287671228</v>
      </c>
      <c r="E20" s="22"/>
      <c r="F20" s="22">
        <f t="shared" si="10"/>
        <v>383504.5662100456</v>
      </c>
      <c r="G20" s="22">
        <f t="shared" si="11"/>
        <v>383504.5662100456</v>
      </c>
      <c r="H20" s="25" t="str">
        <f>+IF(J20=$I$2,XIRR($G$12:G20,$K$12:K20)," ")</f>
        <v> </v>
      </c>
      <c r="I20" s="25" t="str">
        <f>+IF(J20=$I$2,XIRR($F$12:F20,$K$12:K20)," ")</f>
        <v> </v>
      </c>
      <c r="J20" s="20">
        <f>IF(J19=" "," ",IF(EDATE(J19,1)&gt;$I$2," ",EDATE($J$13,L19)))</f>
        <v>41307</v>
      </c>
      <c r="K20" s="20">
        <f t="shared" si="1"/>
        <v>41307</v>
      </c>
      <c r="L20" s="19">
        <f t="shared" si="12"/>
        <v>8</v>
      </c>
      <c r="M20" s="26">
        <f t="shared" si="6"/>
        <v>31</v>
      </c>
      <c r="N20" s="26">
        <f t="shared" si="7"/>
        <v>0</v>
      </c>
      <c r="O20" s="19">
        <f t="shared" si="2"/>
        <v>2</v>
      </c>
      <c r="P20" s="19">
        <f t="shared" si="3"/>
        <v>2</v>
      </c>
      <c r="Q20" s="19">
        <f t="shared" si="4"/>
        <v>2013</v>
      </c>
      <c r="R20" s="23">
        <f t="shared" si="5"/>
        <v>41307</v>
      </c>
      <c r="S20" s="20">
        <f t="shared" si="13"/>
        <v>41307</v>
      </c>
      <c r="T20" s="19"/>
      <c r="U20" s="31">
        <v>7</v>
      </c>
      <c r="V20" s="31">
        <f t="shared" si="15"/>
        <v>7361.083333333333</v>
      </c>
      <c r="W20" s="31"/>
      <c r="X20" s="31">
        <v>7</v>
      </c>
      <c r="Y20" s="31">
        <f t="shared" si="14"/>
        <v>17187.5</v>
      </c>
      <c r="Z20" s="31"/>
    </row>
    <row r="21" spans="1:26" ht="10.5">
      <c r="A21" s="21">
        <f t="shared" si="0"/>
        <v>41337</v>
      </c>
      <c r="B21" s="22">
        <f t="shared" si="8"/>
        <v>13541666.666666662</v>
      </c>
      <c r="C21" s="22">
        <f>+IF(A21=" "," ",IF(A22=" ",($H$2-SUM($C$13:C20)),($H$2/$C$2)))</f>
        <v>208333.33333333334</v>
      </c>
      <c r="D21" s="22">
        <f t="shared" si="9"/>
        <v>155821.91780821912</v>
      </c>
      <c r="E21" s="22"/>
      <c r="F21" s="22">
        <f t="shared" si="10"/>
        <v>364155.25114155246</v>
      </c>
      <c r="G21" s="22">
        <f t="shared" si="11"/>
        <v>364155.25114155246</v>
      </c>
      <c r="H21" s="25" t="str">
        <f>+IF(J21=$I$2,XIRR($G$12:G21,$K$12:K21)," ")</f>
        <v> </v>
      </c>
      <c r="I21" s="25" t="str">
        <f>+IF(J21=$I$2,XIRR($F$12:F21,$K$12:K21)," ")</f>
        <v> </v>
      </c>
      <c r="J21" s="20">
        <f>IF(J20=" "," ",IF(EDATE(J20,1)&gt;$I$2," ",EDATE($J$13,L20)))</f>
        <v>41335</v>
      </c>
      <c r="K21" s="20">
        <f t="shared" si="1"/>
        <v>41335</v>
      </c>
      <c r="L21" s="19">
        <f t="shared" si="12"/>
        <v>9</v>
      </c>
      <c r="M21" s="26">
        <f t="shared" si="6"/>
        <v>28</v>
      </c>
      <c r="N21" s="26">
        <f t="shared" si="7"/>
        <v>0</v>
      </c>
      <c r="O21" s="19">
        <f t="shared" si="2"/>
        <v>2</v>
      </c>
      <c r="P21" s="19">
        <f t="shared" si="3"/>
        <v>3</v>
      </c>
      <c r="Q21" s="19">
        <f t="shared" si="4"/>
        <v>2013</v>
      </c>
      <c r="R21" s="23">
        <f t="shared" si="5"/>
        <v>41335</v>
      </c>
      <c r="S21" s="20">
        <f t="shared" si="13"/>
        <v>41335</v>
      </c>
      <c r="T21" s="19"/>
      <c r="U21" s="31">
        <v>8</v>
      </c>
      <c r="V21" s="31">
        <f t="shared" si="15"/>
        <v>7361.083333333333</v>
      </c>
      <c r="W21" s="31"/>
      <c r="X21" s="31">
        <v>8</v>
      </c>
      <c r="Y21" s="31">
        <f t="shared" si="14"/>
        <v>17187.5</v>
      </c>
      <c r="Z21" s="31"/>
    </row>
    <row r="22" spans="1:26" ht="10.5">
      <c r="A22" s="21">
        <f t="shared" si="0"/>
        <v>41366</v>
      </c>
      <c r="B22" s="22">
        <f t="shared" si="8"/>
        <v>13333333.333333328</v>
      </c>
      <c r="C22" s="22">
        <f>+IF(A22=" "," ",IF(A23=" ",($H$2-SUM($C$13:C21)),($H$2/$C$2)))</f>
        <v>208333.33333333334</v>
      </c>
      <c r="D22" s="22">
        <f t="shared" si="9"/>
        <v>169863.01369863003</v>
      </c>
      <c r="E22" s="22"/>
      <c r="F22" s="22">
        <f t="shared" si="10"/>
        <v>378196.3470319634</v>
      </c>
      <c r="G22" s="22">
        <f t="shared" si="11"/>
        <v>378196.3470319634</v>
      </c>
      <c r="H22" s="25" t="str">
        <f>+IF(J22=$I$2,XIRR($G$12:G22,$K$12:K22)," ")</f>
        <v> </v>
      </c>
      <c r="I22" s="25" t="str">
        <f>+IF(J22=$I$2,XIRR($F$12:F22,$K$12:K22)," ")</f>
        <v> </v>
      </c>
      <c r="J22" s="20">
        <f>IF(J21=" "," ",IF(EDATE(J21,1)&gt;$I$2," ",EDATE($J$13,L21)))</f>
        <v>41366</v>
      </c>
      <c r="K22" s="20">
        <f t="shared" si="1"/>
        <v>41366</v>
      </c>
      <c r="L22" s="19">
        <f t="shared" si="12"/>
        <v>10</v>
      </c>
      <c r="M22" s="26">
        <f t="shared" si="6"/>
        <v>31</v>
      </c>
      <c r="N22" s="26">
        <f t="shared" si="7"/>
        <v>0</v>
      </c>
      <c r="O22" s="19">
        <f t="shared" si="2"/>
        <v>2</v>
      </c>
      <c r="P22" s="19">
        <f t="shared" si="3"/>
        <v>4</v>
      </c>
      <c r="Q22" s="19">
        <f t="shared" si="4"/>
        <v>2013</v>
      </c>
      <c r="R22" s="23">
        <f t="shared" si="5"/>
        <v>41366</v>
      </c>
      <c r="S22" s="20">
        <f t="shared" si="13"/>
        <v>41366</v>
      </c>
      <c r="T22" s="19"/>
      <c r="U22" s="31">
        <v>9</v>
      </c>
      <c r="V22" s="31">
        <f t="shared" si="15"/>
        <v>7361.083333333333</v>
      </c>
      <c r="W22" s="31"/>
      <c r="X22" s="31">
        <v>9</v>
      </c>
      <c r="Y22" s="31">
        <f t="shared" si="14"/>
        <v>17187.5</v>
      </c>
      <c r="Z22" s="31"/>
    </row>
    <row r="23" spans="1:26" ht="10.5">
      <c r="A23" s="21">
        <f t="shared" si="0"/>
        <v>41396</v>
      </c>
      <c r="B23" s="22">
        <f t="shared" si="8"/>
        <v>13124999.999999994</v>
      </c>
      <c r="C23" s="22">
        <f>+IF(A23=" "," ",IF(A24=" ",($H$2-SUM($C$13:C22)),($H$2/$C$2)))</f>
        <v>208333.33333333334</v>
      </c>
      <c r="D23" s="22">
        <f t="shared" si="9"/>
        <v>161815.0684931506</v>
      </c>
      <c r="E23" s="22"/>
      <c r="F23" s="22">
        <f t="shared" si="10"/>
        <v>370148.40182648395</v>
      </c>
      <c r="G23" s="22">
        <f t="shared" si="11"/>
        <v>370148.40182648395</v>
      </c>
      <c r="H23" s="25" t="str">
        <f>+IF(J23=$I$2,XIRR($G$12:G23,$K$12:K23)," ")</f>
        <v> </v>
      </c>
      <c r="I23" s="25" t="str">
        <f>+IF(J23=$I$2,XIRR($F$12:F23,$K$12:K23)," ")</f>
        <v> </v>
      </c>
      <c r="J23" s="20">
        <f>IF(J22=" "," ",IF(EDATE(J22,1)&gt;$I$2," ",EDATE($J$13,L22)))</f>
        <v>41396</v>
      </c>
      <c r="K23" s="20">
        <f t="shared" si="1"/>
        <v>41396</v>
      </c>
      <c r="L23" s="19">
        <f t="shared" si="12"/>
        <v>11</v>
      </c>
      <c r="M23" s="26">
        <f t="shared" si="6"/>
        <v>30</v>
      </c>
      <c r="N23" s="26">
        <f t="shared" si="7"/>
        <v>0</v>
      </c>
      <c r="O23" s="19">
        <f t="shared" si="2"/>
        <v>2</v>
      </c>
      <c r="P23" s="19">
        <f t="shared" si="3"/>
        <v>5</v>
      </c>
      <c r="Q23" s="19">
        <f t="shared" si="4"/>
        <v>2013</v>
      </c>
      <c r="R23" s="23">
        <f t="shared" si="5"/>
        <v>41396</v>
      </c>
      <c r="S23" s="20">
        <f t="shared" si="13"/>
        <v>41396</v>
      </c>
      <c r="T23" s="19"/>
      <c r="U23" s="31">
        <v>10</v>
      </c>
      <c r="V23" s="31">
        <f t="shared" si="15"/>
        <v>7361.083333333333</v>
      </c>
      <c r="W23" s="31"/>
      <c r="X23" s="31">
        <v>10</v>
      </c>
      <c r="Y23" s="31">
        <f t="shared" si="14"/>
        <v>17187.5</v>
      </c>
      <c r="Z23" s="31"/>
    </row>
    <row r="24" spans="1:26" ht="10.5">
      <c r="A24" s="21">
        <f t="shared" si="0"/>
        <v>41428</v>
      </c>
      <c r="B24" s="22">
        <f>+IF(A24=" "," ",(B23-C23))</f>
        <v>12916666.66666666</v>
      </c>
      <c r="C24" s="22">
        <f>+IF(A24=" "," ",IF(A25=" ",($H$2-SUM($C$13:C23)),($H$2/$C$2)))</f>
        <v>208333.33333333334</v>
      </c>
      <c r="D24" s="22">
        <f t="shared" si="9"/>
        <v>164554.79452054788</v>
      </c>
      <c r="E24" s="22"/>
      <c r="F24" s="22">
        <f t="shared" si="10"/>
        <v>372888.1278538812</v>
      </c>
      <c r="G24" s="22">
        <f t="shared" si="11"/>
        <v>372888.1278538812</v>
      </c>
      <c r="H24" s="25" t="str">
        <f>+IF(J24=$I$2,XIRR($G$12:G24,$K$12:K24)," ")</f>
        <v> </v>
      </c>
      <c r="I24" s="25" t="str">
        <f>+IF(J24=$I$2,XIRR($F$12:F24,$K$12:K24)," ")</f>
        <v> </v>
      </c>
      <c r="J24" s="20">
        <f>IF(J23=" "," ",IF(EDATE(J23,1)&gt;$I$2," ",EDATE($J$13,L23)))</f>
        <v>41427</v>
      </c>
      <c r="K24" s="20">
        <f t="shared" si="1"/>
        <v>41427</v>
      </c>
      <c r="L24" s="19">
        <f t="shared" si="12"/>
        <v>12</v>
      </c>
      <c r="M24" s="26">
        <f t="shared" si="6"/>
        <v>31</v>
      </c>
      <c r="N24" s="26">
        <f t="shared" si="7"/>
        <v>0</v>
      </c>
      <c r="O24" s="19">
        <f t="shared" si="2"/>
        <v>2</v>
      </c>
      <c r="P24" s="19">
        <f t="shared" si="3"/>
        <v>6</v>
      </c>
      <c r="Q24" s="19">
        <f t="shared" si="4"/>
        <v>2013</v>
      </c>
      <c r="R24" s="23">
        <f t="shared" si="5"/>
        <v>41427</v>
      </c>
      <c r="S24" s="20">
        <f t="shared" si="13"/>
        <v>41427</v>
      </c>
      <c r="T24" s="19"/>
      <c r="U24" s="31">
        <v>11</v>
      </c>
      <c r="V24" s="31">
        <f t="shared" si="15"/>
        <v>7361.083333333333</v>
      </c>
      <c r="W24" s="31"/>
      <c r="X24" s="31">
        <v>11</v>
      </c>
      <c r="Y24" s="31">
        <f t="shared" si="14"/>
        <v>17187.5</v>
      </c>
      <c r="Z24" s="31"/>
    </row>
    <row r="25" spans="1:26" ht="10.5">
      <c r="A25" s="21">
        <f t="shared" si="0"/>
        <v>41457</v>
      </c>
      <c r="B25" s="22">
        <f t="shared" si="8"/>
        <v>12708333.333333327</v>
      </c>
      <c r="C25" s="22">
        <f>+IF(A25=" "," ",IF(A26=" ",($H$2-SUM($C$13:C24)),($H$2/$C$2)))</f>
        <v>208333.33333333334</v>
      </c>
      <c r="D25" s="22">
        <f t="shared" si="9"/>
        <v>156678.08219178073</v>
      </c>
      <c r="E25" s="22">
        <f>IF(A26=" "," ",IF(U38=U38,SUM(V26:V37),W25+SUM(V26:V37))+IF(X38=X38,SUM(Y26:Y37),Z25+SUM(Y26:Y37)))</f>
        <v>260207.99999999988</v>
      </c>
      <c r="F25" s="22">
        <f t="shared" si="10"/>
        <v>625219.4155251139</v>
      </c>
      <c r="G25" s="22">
        <f t="shared" si="11"/>
        <v>365011.41552511405</v>
      </c>
      <c r="H25" s="25" t="str">
        <f>+IF(J25=$I$2,XIRR($G$12:G25,$K$12:K25)," ")</f>
        <v> </v>
      </c>
      <c r="I25" s="25" t="str">
        <f>+IF(J25=$I$2,XIRR($F$12:F25,$K$12:K25)," ")</f>
        <v> </v>
      </c>
      <c r="J25" s="20">
        <f>IF(J24=" "," ",IF(EDATE(J24,1)&gt;$I$2," ",EDATE($J$13,L24)))</f>
        <v>41457</v>
      </c>
      <c r="K25" s="20">
        <f t="shared" si="1"/>
        <v>41457</v>
      </c>
      <c r="L25" s="19">
        <f t="shared" si="12"/>
        <v>13</v>
      </c>
      <c r="M25" s="26">
        <f t="shared" si="6"/>
        <v>30</v>
      </c>
      <c r="N25" s="26">
        <f t="shared" si="7"/>
        <v>0</v>
      </c>
      <c r="O25" s="19">
        <f t="shared" si="2"/>
        <v>2</v>
      </c>
      <c r="P25" s="19">
        <f t="shared" si="3"/>
        <v>7</v>
      </c>
      <c r="Q25" s="19">
        <f t="shared" si="4"/>
        <v>2013</v>
      </c>
      <c r="R25" s="23">
        <f t="shared" si="5"/>
        <v>41457</v>
      </c>
      <c r="S25" s="20">
        <f t="shared" si="13"/>
        <v>41457</v>
      </c>
      <c r="T25" s="19"/>
      <c r="U25" s="31">
        <v>12</v>
      </c>
      <c r="V25" s="31">
        <f t="shared" si="15"/>
        <v>7361.083333333333</v>
      </c>
      <c r="W25" s="31">
        <f>+$F$2</f>
        <v>88333</v>
      </c>
      <c r="X25" s="31">
        <v>12</v>
      </c>
      <c r="Y25" s="31">
        <f t="shared" si="14"/>
        <v>17187.5</v>
      </c>
      <c r="Z25" s="31">
        <f>+instruction!$D$23*differentiated!B26</f>
        <v>171874.9999999999</v>
      </c>
    </row>
    <row r="26" spans="1:26" ht="10.5">
      <c r="A26" s="21">
        <f t="shared" si="0"/>
        <v>41488</v>
      </c>
      <c r="B26" s="22">
        <f t="shared" si="8"/>
        <v>12499999.999999993</v>
      </c>
      <c r="C26" s="22">
        <f>+IF(A26=" "," ",IF(A27=" ",($H$2-SUM($C$13:C25)),($H$2/$C$2)))</f>
        <v>208333.33333333334</v>
      </c>
      <c r="D26" s="22">
        <f t="shared" si="9"/>
        <v>159246.57534246566</v>
      </c>
      <c r="E26" s="22"/>
      <c r="F26" s="22">
        <f t="shared" si="10"/>
        <v>367579.90867579903</v>
      </c>
      <c r="G26" s="22">
        <f t="shared" si="11"/>
        <v>367579.90867579903</v>
      </c>
      <c r="H26" s="25" t="str">
        <f>+IF(J26=$I$2,XIRR($G$12:G26,$K$12:K26)," ")</f>
        <v> </v>
      </c>
      <c r="I26" s="25" t="str">
        <f>+IF(J26=$I$2,XIRR($F$12:F26,$K$12:K26)," ")</f>
        <v> </v>
      </c>
      <c r="J26" s="20">
        <f>IF(J25=" "," ",IF(EDATE(J25,1)&gt;$I$2," ",EDATE($J$13,L25)))</f>
        <v>41488</v>
      </c>
      <c r="K26" s="20">
        <f t="shared" si="1"/>
        <v>41488</v>
      </c>
      <c r="L26" s="19">
        <f t="shared" si="12"/>
        <v>14</v>
      </c>
      <c r="M26" s="26">
        <f t="shared" si="6"/>
        <v>31</v>
      </c>
      <c r="N26" s="26">
        <f t="shared" si="7"/>
        <v>0</v>
      </c>
      <c r="O26" s="19">
        <f t="shared" si="2"/>
        <v>2</v>
      </c>
      <c r="P26" s="19">
        <f t="shared" si="3"/>
        <v>8</v>
      </c>
      <c r="Q26" s="19">
        <f t="shared" si="4"/>
        <v>2013</v>
      </c>
      <c r="R26" s="23">
        <f t="shared" si="5"/>
        <v>41488</v>
      </c>
      <c r="S26" s="20">
        <f t="shared" si="13"/>
        <v>41488</v>
      </c>
      <c r="T26" s="19"/>
      <c r="U26" s="31">
        <v>13</v>
      </c>
      <c r="V26" s="31">
        <f>IF(A26=" "," ",($F$2/12))</f>
        <v>7361.083333333333</v>
      </c>
      <c r="W26" s="31"/>
      <c r="X26" s="31">
        <v>13</v>
      </c>
      <c r="Y26" s="31">
        <f>IF(A26=" "," ",($Z$25/12))</f>
        <v>14322.916666666659</v>
      </c>
      <c r="Z26" s="31"/>
    </row>
    <row r="27" spans="1:26" ht="10.5">
      <c r="A27" s="21">
        <f t="shared" si="0"/>
        <v>41519</v>
      </c>
      <c r="B27" s="22">
        <f t="shared" si="8"/>
        <v>12291666.666666659</v>
      </c>
      <c r="C27" s="22">
        <f>+IF(A27=" "," ",IF(A28=" ",($H$2-SUM($C$13:C26)),($H$2/$C$2)))</f>
        <v>208333.33333333334</v>
      </c>
      <c r="D27" s="22">
        <f t="shared" si="9"/>
        <v>156592.46575342453</v>
      </c>
      <c r="E27" s="22"/>
      <c r="F27" s="22">
        <f t="shared" si="10"/>
        <v>364925.7990867579</v>
      </c>
      <c r="G27" s="22">
        <f t="shared" si="11"/>
        <v>364925.7990867579</v>
      </c>
      <c r="H27" s="25" t="str">
        <f>+IF(J27=$I$2,XIRR($G$12:G27,$K$12:K27)," ")</f>
        <v> </v>
      </c>
      <c r="I27" s="25" t="str">
        <f>+IF(J27=$I$2,XIRR($F$12:F27,$K$12:K27)," ")</f>
        <v> </v>
      </c>
      <c r="J27" s="20">
        <f>IF(J26=" "," ",IF(EDATE(J26,1)&gt;$I$2," ",EDATE($J$13,L26)))</f>
        <v>41519</v>
      </c>
      <c r="K27" s="20">
        <f t="shared" si="1"/>
        <v>41519</v>
      </c>
      <c r="L27" s="19">
        <f t="shared" si="12"/>
        <v>15</v>
      </c>
      <c r="M27" s="26">
        <f t="shared" si="6"/>
        <v>31</v>
      </c>
      <c r="N27" s="26">
        <f t="shared" si="7"/>
        <v>0</v>
      </c>
      <c r="O27" s="19">
        <f t="shared" si="2"/>
        <v>2</v>
      </c>
      <c r="P27" s="19">
        <f t="shared" si="3"/>
        <v>9</v>
      </c>
      <c r="Q27" s="19">
        <f t="shared" si="4"/>
        <v>2013</v>
      </c>
      <c r="R27" s="23">
        <f t="shared" si="5"/>
        <v>41519</v>
      </c>
      <c r="S27" s="20">
        <f t="shared" si="13"/>
        <v>41519</v>
      </c>
      <c r="T27" s="19"/>
      <c r="U27" s="31">
        <v>14</v>
      </c>
      <c r="V27" s="31">
        <f t="shared" si="15"/>
        <v>7361.083333333333</v>
      </c>
      <c r="W27" s="31"/>
      <c r="X27" s="31">
        <v>14</v>
      </c>
      <c r="Y27" s="31">
        <f aca="true" t="shared" si="16" ref="Y27:Y37">IF(A27=" "," ",($Z$25/12))</f>
        <v>14322.916666666659</v>
      </c>
      <c r="Z27" s="31"/>
    </row>
    <row r="28" spans="1:26" ht="10.5">
      <c r="A28" s="21">
        <f t="shared" si="0"/>
        <v>41549</v>
      </c>
      <c r="B28" s="22">
        <f t="shared" si="8"/>
        <v>12083333.333333325</v>
      </c>
      <c r="C28" s="22">
        <f>+IF(A28=" "," ",IF(A29=" ",($H$2-SUM($C$13:C27)),($H$2/$C$2)))</f>
        <v>208333.33333333334</v>
      </c>
      <c r="D28" s="22">
        <f t="shared" si="9"/>
        <v>148972.6027397259</v>
      </c>
      <c r="E28" s="22"/>
      <c r="F28" s="22">
        <f t="shared" si="10"/>
        <v>357305.9360730592</v>
      </c>
      <c r="G28" s="22">
        <f t="shared" si="11"/>
        <v>357305.9360730592</v>
      </c>
      <c r="H28" s="25" t="str">
        <f>+IF(J28=$I$2,XIRR($G$12:G28,$K$12:K28)," ")</f>
        <v> </v>
      </c>
      <c r="I28" s="25" t="str">
        <f>+IF(J28=$I$2,XIRR($F$12:F28,$K$12:K28)," ")</f>
        <v> </v>
      </c>
      <c r="J28" s="20">
        <f>IF(J27=" "," ",IF(EDATE(J27,1)&gt;$I$2," ",EDATE($J$13,L27)))</f>
        <v>41549</v>
      </c>
      <c r="K28" s="20">
        <f t="shared" si="1"/>
        <v>41549</v>
      </c>
      <c r="L28" s="19">
        <f t="shared" si="12"/>
        <v>16</v>
      </c>
      <c r="M28" s="26">
        <f t="shared" si="6"/>
        <v>30</v>
      </c>
      <c r="N28" s="26">
        <f t="shared" si="7"/>
        <v>0</v>
      </c>
      <c r="O28" s="19">
        <f t="shared" si="2"/>
        <v>2</v>
      </c>
      <c r="P28" s="19">
        <f t="shared" si="3"/>
        <v>10</v>
      </c>
      <c r="Q28" s="19">
        <f t="shared" si="4"/>
        <v>2013</v>
      </c>
      <c r="R28" s="23">
        <f t="shared" si="5"/>
        <v>41549</v>
      </c>
      <c r="S28" s="20">
        <f t="shared" si="13"/>
        <v>41549</v>
      </c>
      <c r="T28" s="19"/>
      <c r="U28" s="31">
        <v>15</v>
      </c>
      <c r="V28" s="31">
        <f t="shared" si="15"/>
        <v>7361.083333333333</v>
      </c>
      <c r="W28" s="31"/>
      <c r="X28" s="31">
        <v>15</v>
      </c>
      <c r="Y28" s="31">
        <f t="shared" si="16"/>
        <v>14322.916666666659</v>
      </c>
      <c r="Z28" s="31"/>
    </row>
    <row r="29" spans="1:26" ht="10.5">
      <c r="A29" s="21">
        <f t="shared" si="0"/>
        <v>41582</v>
      </c>
      <c r="B29" s="22">
        <f t="shared" si="8"/>
        <v>11874999.99999999</v>
      </c>
      <c r="C29" s="22">
        <f>+IF(A29=" "," ",IF(A30=" ",($H$2-SUM($C$13:C28)),($H$2/$C$2)))</f>
        <v>208333.33333333334</v>
      </c>
      <c r="D29" s="22">
        <f t="shared" si="9"/>
        <v>151284.24657534235</v>
      </c>
      <c r="E29" s="22"/>
      <c r="F29" s="22">
        <f t="shared" si="10"/>
        <v>359617.5799086757</v>
      </c>
      <c r="G29" s="22">
        <f t="shared" si="11"/>
        <v>359617.5799086757</v>
      </c>
      <c r="H29" s="25" t="str">
        <f>+IF(J29=$I$2,XIRR($G$12:G29,$K$12:K29)," ")</f>
        <v> </v>
      </c>
      <c r="I29" s="25" t="str">
        <f>+IF(J29=$I$2,XIRR($F$12:F29,$K$12:K29)," ")</f>
        <v> </v>
      </c>
      <c r="J29" s="20">
        <f>IF(J28=" "," ",IF(EDATE(J28,1)&gt;$I$2," ",EDATE($J$13,L28)))</f>
        <v>41580</v>
      </c>
      <c r="K29" s="20">
        <f t="shared" si="1"/>
        <v>41580</v>
      </c>
      <c r="L29" s="19">
        <f t="shared" si="12"/>
        <v>17</v>
      </c>
      <c r="M29" s="26">
        <f t="shared" si="6"/>
        <v>31</v>
      </c>
      <c r="N29" s="26">
        <f t="shared" si="7"/>
        <v>0</v>
      </c>
      <c r="O29" s="19">
        <f t="shared" si="2"/>
        <v>2</v>
      </c>
      <c r="P29" s="19">
        <f t="shared" si="3"/>
        <v>11</v>
      </c>
      <c r="Q29" s="19">
        <f t="shared" si="4"/>
        <v>2013</v>
      </c>
      <c r="R29" s="23">
        <f t="shared" si="5"/>
        <v>41580</v>
      </c>
      <c r="S29" s="20">
        <f t="shared" si="13"/>
        <v>41580</v>
      </c>
      <c r="T29" s="19"/>
      <c r="U29" s="31">
        <v>16</v>
      </c>
      <c r="V29" s="31">
        <f t="shared" si="15"/>
        <v>7361.083333333333</v>
      </c>
      <c r="W29" s="31"/>
      <c r="X29" s="31">
        <v>16</v>
      </c>
      <c r="Y29" s="31">
        <f t="shared" si="16"/>
        <v>14322.916666666659</v>
      </c>
      <c r="Z29" s="31"/>
    </row>
    <row r="30" spans="1:26" ht="10.5">
      <c r="A30" s="21">
        <f t="shared" si="0"/>
        <v>41610</v>
      </c>
      <c r="B30" s="22">
        <f t="shared" si="8"/>
        <v>11666666.666666657</v>
      </c>
      <c r="C30" s="22">
        <f>+IF(A30=" "," ",IF(A31=" ",($H$2-SUM($C$13:C29)),($H$2/$C$2)))</f>
        <v>208333.33333333334</v>
      </c>
      <c r="D30" s="22">
        <f t="shared" si="9"/>
        <v>143835.61643835602</v>
      </c>
      <c r="E30" s="22"/>
      <c r="F30" s="22">
        <f t="shared" si="10"/>
        <v>352168.94977168937</v>
      </c>
      <c r="G30" s="22">
        <f t="shared" si="11"/>
        <v>352168.94977168937</v>
      </c>
      <c r="H30" s="25" t="str">
        <f>+IF(J30=$I$2,XIRR($G$12:G30,$K$12:K30)," ")</f>
        <v> </v>
      </c>
      <c r="I30" s="25" t="str">
        <f>+IF(J30=$I$2,XIRR($F$12:F30,$K$12:K30)," ")</f>
        <v> </v>
      </c>
      <c r="J30" s="20">
        <f>IF(J29=" "," ",IF(EDATE(J29,1)&gt;$I$2," ",EDATE($J$13,L29)))</f>
        <v>41610</v>
      </c>
      <c r="K30" s="20">
        <f t="shared" si="1"/>
        <v>41610</v>
      </c>
      <c r="L30" s="19">
        <f t="shared" si="12"/>
        <v>18</v>
      </c>
      <c r="M30" s="26">
        <f t="shared" si="6"/>
        <v>30</v>
      </c>
      <c r="N30" s="26">
        <f t="shared" si="7"/>
        <v>0</v>
      </c>
      <c r="O30" s="19">
        <f t="shared" si="2"/>
        <v>2</v>
      </c>
      <c r="P30" s="19">
        <f t="shared" si="3"/>
        <v>12</v>
      </c>
      <c r="Q30" s="19">
        <f t="shared" si="4"/>
        <v>2013</v>
      </c>
      <c r="R30" s="23">
        <f t="shared" si="5"/>
        <v>41610</v>
      </c>
      <c r="S30" s="20">
        <f t="shared" si="13"/>
        <v>41610</v>
      </c>
      <c r="T30" s="19"/>
      <c r="U30" s="31">
        <v>17</v>
      </c>
      <c r="V30" s="31">
        <f t="shared" si="15"/>
        <v>7361.083333333333</v>
      </c>
      <c r="W30" s="31"/>
      <c r="X30" s="31">
        <v>17</v>
      </c>
      <c r="Y30" s="31">
        <f t="shared" si="16"/>
        <v>14322.916666666659</v>
      </c>
      <c r="Z30" s="31"/>
    </row>
    <row r="31" spans="1:26" ht="10.5">
      <c r="A31" s="21">
        <f t="shared" si="0"/>
        <v>41647</v>
      </c>
      <c r="B31" s="22">
        <f t="shared" si="8"/>
        <v>11458333.333333323</v>
      </c>
      <c r="C31" s="22">
        <f>+IF(A31=" "," ",IF(A32=" ",($H$2-SUM($C$13:C30)),($H$2/$C$2)))</f>
        <v>208333.33333333334</v>
      </c>
      <c r="D31" s="22">
        <f t="shared" si="9"/>
        <v>145976.02739726016</v>
      </c>
      <c r="E31" s="22"/>
      <c r="F31" s="22">
        <f t="shared" si="10"/>
        <v>354309.3607305935</v>
      </c>
      <c r="G31" s="22">
        <f t="shared" si="11"/>
        <v>354309.3607305935</v>
      </c>
      <c r="H31" s="25" t="str">
        <f>+IF(J31=$I$2,XIRR($G$12:G31,$K$12:K31)," ")</f>
        <v> </v>
      </c>
      <c r="I31" s="25" t="str">
        <f>+IF(J31=$I$2,XIRR($F$12:F31,$K$12:K31)," ")</f>
        <v> </v>
      </c>
      <c r="J31" s="20">
        <f>IF(J30=" "," ",IF(EDATE(J30,1)&gt;$I$2," ",EDATE($J$13,L30)))</f>
        <v>41641</v>
      </c>
      <c r="K31" s="20">
        <f t="shared" si="1"/>
        <v>41641</v>
      </c>
      <c r="L31" s="19">
        <f t="shared" si="12"/>
        <v>19</v>
      </c>
      <c r="M31" s="26">
        <f t="shared" si="6"/>
        <v>31</v>
      </c>
      <c r="N31" s="26">
        <f t="shared" si="7"/>
        <v>0</v>
      </c>
      <c r="O31" s="19">
        <f t="shared" si="2"/>
        <v>2</v>
      </c>
      <c r="P31" s="19">
        <f t="shared" si="3"/>
        <v>1</v>
      </c>
      <c r="Q31" s="19">
        <f t="shared" si="4"/>
        <v>2014</v>
      </c>
      <c r="R31" s="23" t="str">
        <f t="shared" si="5"/>
        <v>8/1/2014</v>
      </c>
      <c r="S31" s="20">
        <f t="shared" si="13"/>
        <v>41647</v>
      </c>
      <c r="T31" s="19"/>
      <c r="U31" s="31">
        <v>18</v>
      </c>
      <c r="V31" s="31">
        <f t="shared" si="15"/>
        <v>7361.083333333333</v>
      </c>
      <c r="W31" s="31"/>
      <c r="X31" s="31">
        <v>18</v>
      </c>
      <c r="Y31" s="31">
        <f t="shared" si="16"/>
        <v>14322.916666666659</v>
      </c>
      <c r="Z31" s="31"/>
    </row>
    <row r="32" spans="1:26" ht="10.5">
      <c r="A32" s="21">
        <f t="shared" si="0"/>
        <v>41673</v>
      </c>
      <c r="B32" s="22">
        <f t="shared" si="8"/>
        <v>11249999.999999989</v>
      </c>
      <c r="C32" s="22">
        <f>+IF(A32=" "," ",IF(A33=" ",($H$2-SUM($C$13:C31)),($H$2/$C$2)))</f>
        <v>208333.33333333334</v>
      </c>
      <c r="D32" s="22">
        <f t="shared" si="9"/>
        <v>143321.91780821903</v>
      </c>
      <c r="E32" s="22"/>
      <c r="F32" s="22">
        <f t="shared" si="10"/>
        <v>351655.25114155235</v>
      </c>
      <c r="G32" s="22">
        <f t="shared" si="11"/>
        <v>351655.25114155235</v>
      </c>
      <c r="H32" s="25" t="str">
        <f>+IF(J32=$I$2,XIRR($G$12:G32,$K$12:K32)," ")</f>
        <v> </v>
      </c>
      <c r="I32" s="25" t="str">
        <f>+IF(J32=$I$2,XIRR($F$12:F32,$K$12:K32)," ")</f>
        <v> </v>
      </c>
      <c r="J32" s="20">
        <f>IF(J31=" "," ",IF(EDATE(J31,1)&gt;$I$2," ",EDATE($J$13,L31)))</f>
        <v>41672</v>
      </c>
      <c r="K32" s="20">
        <f t="shared" si="1"/>
        <v>41672</v>
      </c>
      <c r="L32" s="19">
        <f t="shared" si="12"/>
        <v>20</v>
      </c>
      <c r="M32" s="26">
        <f t="shared" si="6"/>
        <v>31</v>
      </c>
      <c r="N32" s="26">
        <f t="shared" si="7"/>
        <v>0</v>
      </c>
      <c r="O32" s="19">
        <f t="shared" si="2"/>
        <v>2</v>
      </c>
      <c r="P32" s="19">
        <f t="shared" si="3"/>
        <v>2</v>
      </c>
      <c r="Q32" s="19">
        <f t="shared" si="4"/>
        <v>2014</v>
      </c>
      <c r="R32" s="23">
        <f t="shared" si="5"/>
        <v>41672</v>
      </c>
      <c r="S32" s="20">
        <f t="shared" si="13"/>
        <v>41672</v>
      </c>
      <c r="T32" s="19"/>
      <c r="U32" s="31">
        <v>19</v>
      </c>
      <c r="V32" s="31">
        <f t="shared" si="15"/>
        <v>7361.083333333333</v>
      </c>
      <c r="W32" s="31"/>
      <c r="X32" s="31">
        <v>19</v>
      </c>
      <c r="Y32" s="31">
        <f t="shared" si="16"/>
        <v>14322.916666666659</v>
      </c>
      <c r="Z32" s="31"/>
    </row>
    <row r="33" spans="1:26" ht="10.5">
      <c r="A33" s="21">
        <f t="shared" si="0"/>
        <v>41701</v>
      </c>
      <c r="B33" s="22">
        <f t="shared" si="8"/>
        <v>11041666.666666655</v>
      </c>
      <c r="C33" s="22">
        <f>+IF(A33=" "," ",IF(A34=" ",($H$2-SUM($C$13:C32)),($H$2/$C$2)))</f>
        <v>208333.33333333334</v>
      </c>
      <c r="D33" s="22">
        <f t="shared" si="9"/>
        <v>127054.7945205478</v>
      </c>
      <c r="E33" s="22"/>
      <c r="F33" s="22">
        <f t="shared" si="10"/>
        <v>335388.12785388116</v>
      </c>
      <c r="G33" s="22">
        <f t="shared" si="11"/>
        <v>335388.12785388116</v>
      </c>
      <c r="H33" s="25" t="str">
        <f>+IF(J33=$I$2,XIRR($G$12:G33,$K$12:K33)," ")</f>
        <v> </v>
      </c>
      <c r="I33" s="25" t="str">
        <f>+IF(J33=$I$2,XIRR($F$12:F33,$K$12:K33)," ")</f>
        <v> </v>
      </c>
      <c r="J33" s="20">
        <f>IF(J32=" "," ",IF(EDATE(J32,1)&gt;$I$2," ",EDATE($J$13,L32)))</f>
        <v>41700</v>
      </c>
      <c r="K33" s="20">
        <f t="shared" si="1"/>
        <v>41700</v>
      </c>
      <c r="L33" s="19">
        <f t="shared" si="12"/>
        <v>21</v>
      </c>
      <c r="M33" s="26">
        <f t="shared" si="6"/>
        <v>28</v>
      </c>
      <c r="N33" s="26">
        <f t="shared" si="7"/>
        <v>0</v>
      </c>
      <c r="O33" s="19">
        <f t="shared" si="2"/>
        <v>2</v>
      </c>
      <c r="P33" s="19">
        <f t="shared" si="3"/>
        <v>3</v>
      </c>
      <c r="Q33" s="19">
        <f t="shared" si="4"/>
        <v>2014</v>
      </c>
      <c r="R33" s="23">
        <f t="shared" si="5"/>
        <v>41700</v>
      </c>
      <c r="S33" s="20">
        <f t="shared" si="13"/>
        <v>41700</v>
      </c>
      <c r="T33" s="19"/>
      <c r="U33" s="31">
        <v>20</v>
      </c>
      <c r="V33" s="31">
        <f t="shared" si="15"/>
        <v>7361.083333333333</v>
      </c>
      <c r="W33" s="31"/>
      <c r="X33" s="31">
        <v>20</v>
      </c>
      <c r="Y33" s="31">
        <f t="shared" si="16"/>
        <v>14322.916666666659</v>
      </c>
      <c r="Z33" s="31"/>
    </row>
    <row r="34" spans="1:26" ht="10.5">
      <c r="A34" s="21">
        <f t="shared" si="0"/>
        <v>41731</v>
      </c>
      <c r="B34" s="22">
        <f t="shared" si="8"/>
        <v>10833333.33333332</v>
      </c>
      <c r="C34" s="22">
        <f>+IF(A34=" "," ",IF(A35=" ",($H$2-SUM($C$13:C33)),($H$2/$C$2)))</f>
        <v>208333.33333333334</v>
      </c>
      <c r="D34" s="22">
        <f t="shared" si="9"/>
        <v>138013.69863013682</v>
      </c>
      <c r="E34" s="22"/>
      <c r="F34" s="22">
        <f t="shared" si="10"/>
        <v>346347.03196347016</v>
      </c>
      <c r="G34" s="22">
        <f t="shared" si="11"/>
        <v>346347.03196347016</v>
      </c>
      <c r="H34" s="25" t="str">
        <f>+IF(J34=$I$2,XIRR($G$12:G34,$K$12:K34)," ")</f>
        <v> </v>
      </c>
      <c r="I34" s="25" t="str">
        <f>+IF(J34=$I$2,XIRR($F$12:F34,$K$12:K34)," ")</f>
        <v> </v>
      </c>
      <c r="J34" s="20">
        <f>IF(J33=" "," ",IF(EDATE(J33,1)&gt;$I$2," ",EDATE($J$13,L33)))</f>
        <v>41731</v>
      </c>
      <c r="K34" s="20">
        <f t="shared" si="1"/>
        <v>41731</v>
      </c>
      <c r="L34" s="19">
        <f t="shared" si="12"/>
        <v>22</v>
      </c>
      <c r="M34" s="26">
        <f t="shared" si="6"/>
        <v>31</v>
      </c>
      <c r="N34" s="26">
        <f t="shared" si="7"/>
        <v>0</v>
      </c>
      <c r="O34" s="19">
        <f t="shared" si="2"/>
        <v>2</v>
      </c>
      <c r="P34" s="19">
        <f t="shared" si="3"/>
        <v>4</v>
      </c>
      <c r="Q34" s="19">
        <f t="shared" si="4"/>
        <v>2014</v>
      </c>
      <c r="R34" s="23">
        <f t="shared" si="5"/>
        <v>41731</v>
      </c>
      <c r="S34" s="20">
        <f t="shared" si="13"/>
        <v>41731</v>
      </c>
      <c r="T34" s="19"/>
      <c r="U34" s="31">
        <v>21</v>
      </c>
      <c r="V34" s="31">
        <f t="shared" si="15"/>
        <v>7361.083333333333</v>
      </c>
      <c r="W34" s="31"/>
      <c r="X34" s="31">
        <v>21</v>
      </c>
      <c r="Y34" s="31">
        <f t="shared" si="16"/>
        <v>14322.916666666659</v>
      </c>
      <c r="Z34" s="31"/>
    </row>
    <row r="35" spans="1:26" ht="10.5">
      <c r="A35" s="21">
        <f t="shared" si="0"/>
        <v>41761</v>
      </c>
      <c r="B35" s="22">
        <f t="shared" si="8"/>
        <v>10624999.999999987</v>
      </c>
      <c r="C35" s="22">
        <f>+IF(A35=" "," ",IF(A36=" ",($H$2-SUM($C$13:C34)),($H$2/$C$2)))</f>
        <v>208333.33333333334</v>
      </c>
      <c r="D35" s="22">
        <f t="shared" si="9"/>
        <v>130993.15068493134</v>
      </c>
      <c r="E35" s="22"/>
      <c r="F35" s="22">
        <f t="shared" si="10"/>
        <v>339326.4840182647</v>
      </c>
      <c r="G35" s="22">
        <f t="shared" si="11"/>
        <v>339326.4840182647</v>
      </c>
      <c r="H35" s="25" t="str">
        <f>+IF(J35=$I$2,XIRR($G$12:G35,$K$12:K35)," ")</f>
        <v> </v>
      </c>
      <c r="I35" s="25" t="str">
        <f>+IF(J35=$I$2,XIRR($F$12:F35,$K$12:K35)," ")</f>
        <v> </v>
      </c>
      <c r="J35" s="20">
        <f>IF(J34=" "," ",IF(EDATE(J34,1)&gt;$I$2," ",EDATE($J$13,L34)))</f>
        <v>41761</v>
      </c>
      <c r="K35" s="20">
        <f t="shared" si="1"/>
        <v>41761</v>
      </c>
      <c r="L35" s="19">
        <f t="shared" si="12"/>
        <v>23</v>
      </c>
      <c r="M35" s="26">
        <f t="shared" si="6"/>
        <v>30</v>
      </c>
      <c r="N35" s="26">
        <f t="shared" si="7"/>
        <v>0</v>
      </c>
      <c r="O35" s="19">
        <f t="shared" si="2"/>
        <v>2</v>
      </c>
      <c r="P35" s="19">
        <f t="shared" si="3"/>
        <v>5</v>
      </c>
      <c r="Q35" s="19">
        <f t="shared" si="4"/>
        <v>2014</v>
      </c>
      <c r="R35" s="23">
        <f t="shared" si="5"/>
        <v>41761</v>
      </c>
      <c r="S35" s="20">
        <f t="shared" si="13"/>
        <v>41761</v>
      </c>
      <c r="T35" s="19"/>
      <c r="U35" s="31">
        <v>22</v>
      </c>
      <c r="V35" s="31">
        <f t="shared" si="15"/>
        <v>7361.083333333333</v>
      </c>
      <c r="W35" s="31"/>
      <c r="X35" s="31">
        <v>22</v>
      </c>
      <c r="Y35" s="31">
        <f t="shared" si="16"/>
        <v>14322.916666666659</v>
      </c>
      <c r="Z35" s="31"/>
    </row>
    <row r="36" spans="1:26" ht="10.5">
      <c r="A36" s="21">
        <f aca="true" t="shared" si="17" ref="A36:A99">+IF(S36=" "," ",IF(WEEKDAY(S36)=7,S36+2,IF(WEEKDAY(S36)=1,S36+1,S36)))</f>
        <v>41792</v>
      </c>
      <c r="B36" s="22">
        <f aca="true" t="shared" si="18" ref="B36:B99">+IF(A36=" "," ",(B35-C35))</f>
        <v>10416666.666666653</v>
      </c>
      <c r="C36" s="22">
        <f>+IF(A36=" "," ",IF(A37=" ",($H$2-SUM($C$13:C35)),($H$2/$C$2)))</f>
        <v>208333.33333333334</v>
      </c>
      <c r="D36" s="22">
        <f t="shared" si="9"/>
        <v>132705.47945205463</v>
      </c>
      <c r="E36" s="22"/>
      <c r="F36" s="22">
        <f t="shared" si="10"/>
        <v>341038.81278538797</v>
      </c>
      <c r="G36" s="22">
        <f t="shared" si="11"/>
        <v>341038.81278538797</v>
      </c>
      <c r="H36" s="25" t="str">
        <f>+IF(J36=$I$2,XIRR($G$12:G36,$K$12:K36)," ")</f>
        <v> </v>
      </c>
      <c r="I36" s="25" t="str">
        <f>+IF(J36=$I$2,XIRR($F$12:F36,$K$12:K36)," ")</f>
        <v> </v>
      </c>
      <c r="J36" s="20">
        <f>IF(J35=" "," ",IF(EDATE(J35,1)&gt;$I$2," ",EDATE($J$13,L35)))</f>
        <v>41792</v>
      </c>
      <c r="K36" s="20">
        <f t="shared" si="1"/>
        <v>41792</v>
      </c>
      <c r="L36" s="19">
        <f aca="true" t="shared" si="19" ref="L36:L99">IF(J36=" "," ",L35+1)</f>
        <v>24</v>
      </c>
      <c r="M36" s="26">
        <f aca="true" t="shared" si="20" ref="M36:M99">+IF(J36=" "," ",(J36-J35))</f>
        <v>31</v>
      </c>
      <c r="N36" s="26">
        <f t="shared" si="7"/>
        <v>0</v>
      </c>
      <c r="O36" s="19">
        <f aca="true" t="shared" si="21" ref="O36:O99">IF(J36=" "," ",DAY(J36))</f>
        <v>2</v>
      </c>
      <c r="P36" s="19">
        <f aca="true" t="shared" si="22" ref="P36:P99">IF(J36=" "," ",MONTH(J36))</f>
        <v>6</v>
      </c>
      <c r="Q36" s="19">
        <f aca="true" t="shared" si="23" ref="Q36:Q99">IF(J36=" "," ",YEAR(J36))</f>
        <v>2014</v>
      </c>
      <c r="R36" s="23">
        <f aca="true" t="shared" si="24" ref="R36:R99">IF(O36=" "," ",IF(AND(OR(O36=1,O36=2,O36=3,O36=4,O36=5,O36=6,O36=7),P36=1),CONCATENATE($T$12,"/",Q36),IF(AND(O36=28,P36=1),CONCATENATE($T$13,"/",Q36),IF(AND(O36=28,P36=5),CONCATENATE($T$14,"/",Q36),IF(AND(O36=5,P36=7),CONCATENATE($T$15,"/",Q36),IF(AND(O36=21,P36=9),CONCATENATE($T$16,"/",Q36),IF(AND(O36=31,P36=12),CONCATENATE($T$16,"/",Q36),J36)))))))</f>
        <v>41792</v>
      </c>
      <c r="S36" s="20">
        <f t="shared" si="13"/>
        <v>41792</v>
      </c>
      <c r="T36" s="19"/>
      <c r="U36" s="31">
        <v>23</v>
      </c>
      <c r="V36" s="31">
        <f t="shared" si="15"/>
        <v>7361.083333333333</v>
      </c>
      <c r="W36" s="31"/>
      <c r="X36" s="31">
        <v>23</v>
      </c>
      <c r="Y36" s="31">
        <f t="shared" si="16"/>
        <v>14322.916666666659</v>
      </c>
      <c r="Z36" s="31"/>
    </row>
    <row r="37" spans="1:26" ht="10.5">
      <c r="A37" s="21">
        <f t="shared" si="17"/>
        <v>41822</v>
      </c>
      <c r="B37" s="22">
        <f t="shared" si="18"/>
        <v>10208333.333333319</v>
      </c>
      <c r="C37" s="22">
        <f>+IF(A37=" "," ",IF(A38=" ",($H$2-SUM($C$13:C36)),($H$2/$C$2)))</f>
        <v>208333.33333333334</v>
      </c>
      <c r="D37" s="22">
        <f t="shared" si="9"/>
        <v>125856.16438356147</v>
      </c>
      <c r="E37" s="22">
        <f>IF(A38=" "," ",IF(U50=U50,SUM(V38:V49),W37+SUM(V38:V49))+IF(X50=X50,SUM(Y38:Y49),Z37+SUM(Y38:Y49)))</f>
        <v>225832.99999999977</v>
      </c>
      <c r="F37" s="22">
        <f t="shared" si="10"/>
        <v>560022.4977168946</v>
      </c>
      <c r="G37" s="22">
        <f t="shared" si="11"/>
        <v>334189.49771689484</v>
      </c>
      <c r="H37" s="25" t="str">
        <f>+IF(J37=$I$2,XIRR($G$12:G37,$K$12:K37)," ")</f>
        <v> </v>
      </c>
      <c r="I37" s="25" t="str">
        <f>+IF(J37=$I$2,XIRR($F$12:F37,$K$12:K37)," ")</f>
        <v> </v>
      </c>
      <c r="J37" s="20">
        <f>IF(J36=" "," ",IF(EDATE(J36,1)&gt;$I$2," ",EDATE($J$13,L36)))</f>
        <v>41822</v>
      </c>
      <c r="K37" s="20">
        <f t="shared" si="1"/>
        <v>41822</v>
      </c>
      <c r="L37" s="19">
        <f t="shared" si="19"/>
        <v>25</v>
      </c>
      <c r="M37" s="26">
        <f t="shared" si="20"/>
        <v>30</v>
      </c>
      <c r="N37" s="26">
        <f t="shared" si="7"/>
        <v>0</v>
      </c>
      <c r="O37" s="19">
        <f t="shared" si="21"/>
        <v>2</v>
      </c>
      <c r="P37" s="19">
        <f t="shared" si="22"/>
        <v>7</v>
      </c>
      <c r="Q37" s="19">
        <f t="shared" si="23"/>
        <v>2014</v>
      </c>
      <c r="R37" s="23">
        <f t="shared" si="24"/>
        <v>41822</v>
      </c>
      <c r="S37" s="20">
        <f t="shared" si="13"/>
        <v>41822</v>
      </c>
      <c r="T37" s="19"/>
      <c r="U37" s="31">
        <v>24</v>
      </c>
      <c r="V37" s="31">
        <f t="shared" si="15"/>
        <v>7361.083333333333</v>
      </c>
      <c r="W37" s="31">
        <f>+$F$2</f>
        <v>88333</v>
      </c>
      <c r="X37" s="31">
        <v>24</v>
      </c>
      <c r="Y37" s="31">
        <f t="shared" si="16"/>
        <v>14322.916666666659</v>
      </c>
      <c r="Z37" s="31">
        <f>+instruction!$D$23*differentiated!B38</f>
        <v>137499.9999999998</v>
      </c>
    </row>
    <row r="38" spans="1:26" ht="10.5">
      <c r="A38" s="21">
        <f t="shared" si="17"/>
        <v>41855</v>
      </c>
      <c r="B38" s="22">
        <f t="shared" si="18"/>
        <v>9999999.999999985</v>
      </c>
      <c r="C38" s="22">
        <f>+IF(A38=" "," ",IF(A39=" ",($H$2-SUM($C$13:C37)),($H$2/$C$2)))</f>
        <v>208333.33333333334</v>
      </c>
      <c r="D38" s="22">
        <f t="shared" si="9"/>
        <v>127397.2602739724</v>
      </c>
      <c r="E38" s="22"/>
      <c r="F38" s="22">
        <f t="shared" si="10"/>
        <v>335730.5936073057</v>
      </c>
      <c r="G38" s="22">
        <f t="shared" si="11"/>
        <v>335730.5936073057</v>
      </c>
      <c r="H38" s="25" t="str">
        <f>+IF(J38=$I$2,XIRR($G$12:G38,$K$12:K38)," ")</f>
        <v> </v>
      </c>
      <c r="I38" s="25" t="str">
        <f>+IF(J38=$I$2,XIRR($F$12:F38,$K$12:K38)," ")</f>
        <v> </v>
      </c>
      <c r="J38" s="20">
        <f>IF(J37=" "," ",IF(EDATE(J37,1)&gt;$I$2," ",EDATE($J$13,L37)))</f>
        <v>41853</v>
      </c>
      <c r="K38" s="20">
        <f t="shared" si="1"/>
        <v>41853</v>
      </c>
      <c r="L38" s="19">
        <f t="shared" si="19"/>
        <v>26</v>
      </c>
      <c r="M38" s="26">
        <f t="shared" si="20"/>
        <v>31</v>
      </c>
      <c r="N38" s="26">
        <f t="shared" si="7"/>
        <v>0</v>
      </c>
      <c r="O38" s="19">
        <f t="shared" si="21"/>
        <v>2</v>
      </c>
      <c r="P38" s="19">
        <f t="shared" si="22"/>
        <v>8</v>
      </c>
      <c r="Q38" s="19">
        <f t="shared" si="23"/>
        <v>2014</v>
      </c>
      <c r="R38" s="23">
        <f t="shared" si="24"/>
        <v>41853</v>
      </c>
      <c r="S38" s="20">
        <f t="shared" si="13"/>
        <v>41853</v>
      </c>
      <c r="T38" s="19"/>
      <c r="U38" s="31">
        <v>25</v>
      </c>
      <c r="V38" s="31">
        <f t="shared" si="15"/>
        <v>7361.083333333333</v>
      </c>
      <c r="W38" s="31"/>
      <c r="X38" s="31">
        <v>25</v>
      </c>
      <c r="Y38" s="31">
        <f>IF(A38=" "," ",($Z$37/12))</f>
        <v>11458.333333333316</v>
      </c>
      <c r="Z38" s="31"/>
    </row>
    <row r="39" spans="1:26" ht="10.5">
      <c r="A39" s="21">
        <f t="shared" si="17"/>
        <v>41884</v>
      </c>
      <c r="B39" s="22">
        <f t="shared" si="18"/>
        <v>9791666.666666651</v>
      </c>
      <c r="C39" s="22">
        <f>+IF(A39=" "," ",IF(A40=" ",($H$2-SUM($C$13:C38)),($H$2/$C$2)))</f>
        <v>208333.33333333334</v>
      </c>
      <c r="D39" s="22">
        <f t="shared" si="9"/>
        <v>124743.1506849313</v>
      </c>
      <c r="E39" s="22"/>
      <c r="F39" s="22">
        <f t="shared" si="10"/>
        <v>333076.48401826463</v>
      </c>
      <c r="G39" s="22">
        <f t="shared" si="11"/>
        <v>333076.48401826463</v>
      </c>
      <c r="H39" s="25" t="str">
        <f>+IF(J39=$I$2,XIRR($G$12:G39,$K$12:K39)," ")</f>
        <v> </v>
      </c>
      <c r="I39" s="25" t="str">
        <f>+IF(J39=$I$2,XIRR($F$12:F39,$K$12:K39)," ")</f>
        <v> </v>
      </c>
      <c r="J39" s="20">
        <f>IF(J38=" "," ",IF(EDATE(J38,1)&gt;$I$2," ",EDATE($J$13,L38)))</f>
        <v>41884</v>
      </c>
      <c r="K39" s="20">
        <f t="shared" si="1"/>
        <v>41884</v>
      </c>
      <c r="L39" s="19">
        <f t="shared" si="19"/>
        <v>27</v>
      </c>
      <c r="M39" s="26">
        <f t="shared" si="20"/>
        <v>31</v>
      </c>
      <c r="N39" s="26">
        <f t="shared" si="7"/>
        <v>0</v>
      </c>
      <c r="O39" s="19">
        <f t="shared" si="21"/>
        <v>2</v>
      </c>
      <c r="P39" s="19">
        <f t="shared" si="22"/>
        <v>9</v>
      </c>
      <c r="Q39" s="19">
        <f t="shared" si="23"/>
        <v>2014</v>
      </c>
      <c r="R39" s="23">
        <f t="shared" si="24"/>
        <v>41884</v>
      </c>
      <c r="S39" s="20">
        <f t="shared" si="13"/>
        <v>41884</v>
      </c>
      <c r="T39" s="19"/>
      <c r="U39" s="31">
        <v>26</v>
      </c>
      <c r="V39" s="31">
        <f t="shared" si="15"/>
        <v>7361.083333333333</v>
      </c>
      <c r="W39" s="31"/>
      <c r="X39" s="31">
        <v>26</v>
      </c>
      <c r="Y39" s="31">
        <f aca="true" t="shared" si="25" ref="Y39:Y49">IF(A39=" "," ",($Z$37/12))</f>
        <v>11458.333333333316</v>
      </c>
      <c r="Z39" s="31"/>
    </row>
    <row r="40" spans="1:26" ht="10.5">
      <c r="A40" s="21">
        <f t="shared" si="17"/>
        <v>41914</v>
      </c>
      <c r="B40" s="22">
        <f t="shared" si="18"/>
        <v>9583333.333333317</v>
      </c>
      <c r="C40" s="22">
        <f>+IF(A40=" "," ",IF(A41=" ",($H$2-SUM($C$13:C39)),($H$2/$C$2)))</f>
        <v>208333.33333333334</v>
      </c>
      <c r="D40" s="22">
        <f t="shared" si="9"/>
        <v>118150.68493150664</v>
      </c>
      <c r="E40" s="22"/>
      <c r="F40" s="22">
        <f t="shared" si="10"/>
        <v>326484.01826484</v>
      </c>
      <c r="G40" s="22">
        <f t="shared" si="11"/>
        <v>326484.01826484</v>
      </c>
      <c r="H40" s="25" t="str">
        <f>+IF(J40=$I$2,XIRR($G$12:G40,$K$12:K40)," ")</f>
        <v> </v>
      </c>
      <c r="I40" s="25" t="str">
        <f>+IF(J40=$I$2,XIRR($F$12:F40,$K$12:K40)," ")</f>
        <v> </v>
      </c>
      <c r="J40" s="20">
        <f>IF(J39=" "," ",IF(EDATE(J39,1)&gt;$I$2," ",EDATE($J$13,L39)))</f>
        <v>41914</v>
      </c>
      <c r="K40" s="20">
        <f t="shared" si="1"/>
        <v>41914</v>
      </c>
      <c r="L40" s="19">
        <f t="shared" si="19"/>
        <v>28</v>
      </c>
      <c r="M40" s="26">
        <f t="shared" si="20"/>
        <v>30</v>
      </c>
      <c r="N40" s="26">
        <f t="shared" si="7"/>
        <v>0</v>
      </c>
      <c r="O40" s="19">
        <f t="shared" si="21"/>
        <v>2</v>
      </c>
      <c r="P40" s="19">
        <f t="shared" si="22"/>
        <v>10</v>
      </c>
      <c r="Q40" s="19">
        <f t="shared" si="23"/>
        <v>2014</v>
      </c>
      <c r="R40" s="23">
        <f t="shared" si="24"/>
        <v>41914</v>
      </c>
      <c r="S40" s="20">
        <f t="shared" si="13"/>
        <v>41914</v>
      </c>
      <c r="T40" s="19"/>
      <c r="U40" s="31">
        <v>27</v>
      </c>
      <c r="V40" s="31">
        <f t="shared" si="15"/>
        <v>7361.083333333333</v>
      </c>
      <c r="W40" s="31"/>
      <c r="X40" s="31">
        <v>27</v>
      </c>
      <c r="Y40" s="31">
        <f t="shared" si="25"/>
        <v>11458.333333333316</v>
      </c>
      <c r="Z40" s="31"/>
    </row>
    <row r="41" spans="1:26" ht="10.5">
      <c r="A41" s="21">
        <f t="shared" si="17"/>
        <v>41946</v>
      </c>
      <c r="B41" s="22">
        <f t="shared" si="18"/>
        <v>9374999.999999983</v>
      </c>
      <c r="C41" s="22">
        <f>+IF(A41=" "," ",IF(A42=" ",($H$2-SUM($C$13:C40)),($H$2/$C$2)))</f>
        <v>208333.33333333334</v>
      </c>
      <c r="D41" s="22">
        <f t="shared" si="9"/>
        <v>119434.9315068491</v>
      </c>
      <c r="E41" s="22"/>
      <c r="F41" s="22">
        <f t="shared" si="10"/>
        <v>327768.26484018244</v>
      </c>
      <c r="G41" s="22">
        <f t="shared" si="11"/>
        <v>327768.26484018244</v>
      </c>
      <c r="H41" s="25" t="str">
        <f>+IF(J41=$I$2,XIRR($G$12:G41,$K$12:K41)," ")</f>
        <v> </v>
      </c>
      <c r="I41" s="25" t="str">
        <f>+IF(J41=$I$2,XIRR($F$12:F41,$K$12:K41)," ")</f>
        <v> </v>
      </c>
      <c r="J41" s="20">
        <f>IF(J40=" "," ",IF(EDATE(J40,1)&gt;$I$2," ",EDATE($J$13,L40)))</f>
        <v>41945</v>
      </c>
      <c r="K41" s="20">
        <f t="shared" si="1"/>
        <v>41945</v>
      </c>
      <c r="L41" s="19">
        <f t="shared" si="19"/>
        <v>29</v>
      </c>
      <c r="M41" s="26">
        <f t="shared" si="20"/>
        <v>31</v>
      </c>
      <c r="N41" s="26">
        <f t="shared" si="7"/>
        <v>0</v>
      </c>
      <c r="O41" s="19">
        <f t="shared" si="21"/>
        <v>2</v>
      </c>
      <c r="P41" s="19">
        <f t="shared" si="22"/>
        <v>11</v>
      </c>
      <c r="Q41" s="19">
        <f t="shared" si="23"/>
        <v>2014</v>
      </c>
      <c r="R41" s="23">
        <f t="shared" si="24"/>
        <v>41945</v>
      </c>
      <c r="S41" s="20">
        <f t="shared" si="13"/>
        <v>41945</v>
      </c>
      <c r="T41" s="19"/>
      <c r="U41" s="31">
        <v>28</v>
      </c>
      <c r="V41" s="31">
        <f t="shared" si="15"/>
        <v>7361.083333333333</v>
      </c>
      <c r="W41" s="31"/>
      <c r="X41" s="31">
        <v>28</v>
      </c>
      <c r="Y41" s="31">
        <f t="shared" si="25"/>
        <v>11458.333333333316</v>
      </c>
      <c r="Z41" s="31"/>
    </row>
    <row r="42" spans="1:26" ht="10.5">
      <c r="A42" s="21">
        <f t="shared" si="17"/>
        <v>41975</v>
      </c>
      <c r="B42" s="22">
        <f t="shared" si="18"/>
        <v>9166666.66666665</v>
      </c>
      <c r="C42" s="22">
        <f>+IF(A42=" "," ",IF(A43=" ",($H$2-SUM($C$13:C41)),($H$2/$C$2)))</f>
        <v>208333.33333333334</v>
      </c>
      <c r="D42" s="22">
        <f t="shared" si="9"/>
        <v>113013.69863013679</v>
      </c>
      <c r="E42" s="22"/>
      <c r="F42" s="22">
        <f t="shared" si="10"/>
        <v>321347.03196347016</v>
      </c>
      <c r="G42" s="22">
        <f t="shared" si="11"/>
        <v>321347.03196347016</v>
      </c>
      <c r="H42" s="25" t="str">
        <f>+IF(J42=$I$2,XIRR($G$12:G42,$K$12:K42)," ")</f>
        <v> </v>
      </c>
      <c r="I42" s="25" t="str">
        <f>+IF(J42=$I$2,XIRR($F$12:F42,$K$12:K42)," ")</f>
        <v> </v>
      </c>
      <c r="J42" s="20">
        <f>IF(J41=" "," ",IF(EDATE(J41,1)&gt;$I$2," ",EDATE($J$13,L41)))</f>
        <v>41975</v>
      </c>
      <c r="K42" s="20">
        <f t="shared" si="1"/>
        <v>41975</v>
      </c>
      <c r="L42" s="19">
        <f t="shared" si="19"/>
        <v>30</v>
      </c>
      <c r="M42" s="26">
        <f t="shared" si="20"/>
        <v>30</v>
      </c>
      <c r="N42" s="26">
        <f t="shared" si="7"/>
        <v>0</v>
      </c>
      <c r="O42" s="19">
        <f t="shared" si="21"/>
        <v>2</v>
      </c>
      <c r="P42" s="19">
        <f t="shared" si="22"/>
        <v>12</v>
      </c>
      <c r="Q42" s="19">
        <f t="shared" si="23"/>
        <v>2014</v>
      </c>
      <c r="R42" s="23">
        <f t="shared" si="24"/>
        <v>41975</v>
      </c>
      <c r="S42" s="20">
        <f t="shared" si="13"/>
        <v>41975</v>
      </c>
      <c r="T42" s="19"/>
      <c r="U42" s="31">
        <v>29</v>
      </c>
      <c r="V42" s="31">
        <f t="shared" si="15"/>
        <v>7361.083333333333</v>
      </c>
      <c r="W42" s="31"/>
      <c r="X42" s="31">
        <v>29</v>
      </c>
      <c r="Y42" s="31">
        <f t="shared" si="25"/>
        <v>11458.333333333316</v>
      </c>
      <c r="Z42" s="31"/>
    </row>
    <row r="43" spans="1:26" ht="10.5">
      <c r="A43" s="21">
        <f t="shared" si="17"/>
        <v>42012</v>
      </c>
      <c r="B43" s="22">
        <f t="shared" si="18"/>
        <v>8958333.333333315</v>
      </c>
      <c r="C43" s="22">
        <f>+IF(A43=" "," ",IF(A44=" ",($H$2-SUM($C$13:C42)),($H$2/$C$2)))</f>
        <v>208333.33333333334</v>
      </c>
      <c r="D43" s="22">
        <f t="shared" si="9"/>
        <v>114126.71232876688</v>
      </c>
      <c r="E43" s="22"/>
      <c r="F43" s="22">
        <f t="shared" si="10"/>
        <v>322460.0456621002</v>
      </c>
      <c r="G43" s="22">
        <f t="shared" si="11"/>
        <v>322460.0456621002</v>
      </c>
      <c r="H43" s="25" t="str">
        <f>+IF(J43=$I$2,XIRR($G$12:G43,$K$12:K43)," ")</f>
        <v> </v>
      </c>
      <c r="I43" s="25" t="str">
        <f>+IF(J43=$I$2,XIRR($F$12:F43,$K$12:K43)," ")</f>
        <v> </v>
      </c>
      <c r="J43" s="20">
        <f>IF(J42=" "," ",IF(EDATE(J42,1)&gt;$I$2," ",EDATE($J$13,L42)))</f>
        <v>42006</v>
      </c>
      <c r="K43" s="20">
        <f t="shared" si="1"/>
        <v>42006</v>
      </c>
      <c r="L43" s="19">
        <f t="shared" si="19"/>
        <v>31</v>
      </c>
      <c r="M43" s="26">
        <f t="shared" si="20"/>
        <v>31</v>
      </c>
      <c r="N43" s="26">
        <f t="shared" si="7"/>
        <v>0</v>
      </c>
      <c r="O43" s="19">
        <f t="shared" si="21"/>
        <v>2</v>
      </c>
      <c r="P43" s="19">
        <f t="shared" si="22"/>
        <v>1</v>
      </c>
      <c r="Q43" s="19">
        <f t="shared" si="23"/>
        <v>2015</v>
      </c>
      <c r="R43" s="23" t="str">
        <f t="shared" si="24"/>
        <v>8/1/2015</v>
      </c>
      <c r="S43" s="20">
        <f t="shared" si="13"/>
        <v>42012</v>
      </c>
      <c r="T43" s="19"/>
      <c r="U43" s="31">
        <v>30</v>
      </c>
      <c r="V43" s="31">
        <f t="shared" si="15"/>
        <v>7361.083333333333</v>
      </c>
      <c r="W43" s="31"/>
      <c r="X43" s="31">
        <v>30</v>
      </c>
      <c r="Y43" s="31">
        <f t="shared" si="25"/>
        <v>11458.333333333316</v>
      </c>
      <c r="Z43" s="31"/>
    </row>
    <row r="44" spans="1:26" ht="10.5">
      <c r="A44" s="21">
        <f t="shared" si="17"/>
        <v>42037</v>
      </c>
      <c r="B44" s="22">
        <f t="shared" si="18"/>
        <v>8749999.999999981</v>
      </c>
      <c r="C44" s="22">
        <f>+IF(A44=" "," ",IF(A45=" ",($H$2-SUM($C$13:C43)),($H$2/$C$2)))</f>
        <v>208333.33333333334</v>
      </c>
      <c r="D44" s="22">
        <f t="shared" si="9"/>
        <v>111472.6027397258</v>
      </c>
      <c r="E44" s="22"/>
      <c r="F44" s="22">
        <f t="shared" si="10"/>
        <v>319805.93607305916</v>
      </c>
      <c r="G44" s="22">
        <f t="shared" si="11"/>
        <v>319805.93607305916</v>
      </c>
      <c r="H44" s="25" t="str">
        <f>+IF(J44=$I$2,XIRR($G$12:G44,$K$12:K44)," ")</f>
        <v> </v>
      </c>
      <c r="I44" s="25" t="str">
        <f>+IF(J44=$I$2,XIRR($F$12:F44,$K$12:K44)," ")</f>
        <v> </v>
      </c>
      <c r="J44" s="20">
        <f>IF(J43=" "," ",IF(EDATE(J43,1)&gt;$I$2," ",EDATE($J$13,L43)))</f>
        <v>42037</v>
      </c>
      <c r="K44" s="20">
        <f t="shared" si="1"/>
        <v>42037</v>
      </c>
      <c r="L44" s="19">
        <f t="shared" si="19"/>
        <v>32</v>
      </c>
      <c r="M44" s="26">
        <f t="shared" si="20"/>
        <v>31</v>
      </c>
      <c r="N44" s="26">
        <f t="shared" si="7"/>
        <v>0</v>
      </c>
      <c r="O44" s="19">
        <f t="shared" si="21"/>
        <v>2</v>
      </c>
      <c r="P44" s="19">
        <f t="shared" si="22"/>
        <v>2</v>
      </c>
      <c r="Q44" s="19">
        <f t="shared" si="23"/>
        <v>2015</v>
      </c>
      <c r="R44" s="23">
        <f t="shared" si="24"/>
        <v>42037</v>
      </c>
      <c r="S44" s="20">
        <f t="shared" si="13"/>
        <v>42037</v>
      </c>
      <c r="T44" s="19"/>
      <c r="U44" s="31">
        <v>31</v>
      </c>
      <c r="V44" s="31">
        <f t="shared" si="15"/>
        <v>7361.083333333333</v>
      </c>
      <c r="W44" s="31"/>
      <c r="X44" s="31">
        <v>31</v>
      </c>
      <c r="Y44" s="31">
        <f t="shared" si="25"/>
        <v>11458.333333333316</v>
      </c>
      <c r="Z44" s="31"/>
    </row>
    <row r="45" spans="1:26" ht="10.5">
      <c r="A45" s="21">
        <f t="shared" si="17"/>
        <v>42065</v>
      </c>
      <c r="B45" s="22">
        <f t="shared" si="18"/>
        <v>8541666.666666647</v>
      </c>
      <c r="C45" s="22">
        <f>+IF(A45=" "," ",IF(A46=" ",($H$2-SUM($C$13:C44)),($H$2/$C$2)))</f>
        <v>208333.33333333334</v>
      </c>
      <c r="D45" s="22">
        <f t="shared" si="9"/>
        <v>98287.67123287648</v>
      </c>
      <c r="E45" s="22"/>
      <c r="F45" s="22">
        <f t="shared" si="10"/>
        <v>306621.00456620986</v>
      </c>
      <c r="G45" s="22">
        <f t="shared" si="11"/>
        <v>306621.00456620986</v>
      </c>
      <c r="H45" s="25" t="str">
        <f>+IF(J45=$I$2,XIRR($G$12:G45,$K$12:K45)," ")</f>
        <v> </v>
      </c>
      <c r="I45" s="25" t="str">
        <f>+IF(J45=$I$2,XIRR($F$12:F45,$K$12:K45)," ")</f>
        <v> </v>
      </c>
      <c r="J45" s="20">
        <f>IF(J44=" "," ",IF(EDATE(J44,1)&gt;$I$2," ",EDATE($J$13,L44)))</f>
        <v>42065</v>
      </c>
      <c r="K45" s="20">
        <f t="shared" si="1"/>
        <v>42065</v>
      </c>
      <c r="L45" s="19">
        <f t="shared" si="19"/>
        <v>33</v>
      </c>
      <c r="M45" s="26">
        <f t="shared" si="20"/>
        <v>28</v>
      </c>
      <c r="N45" s="26">
        <f t="shared" si="7"/>
        <v>0</v>
      </c>
      <c r="O45" s="19">
        <f t="shared" si="21"/>
        <v>2</v>
      </c>
      <c r="P45" s="19">
        <f t="shared" si="22"/>
        <v>3</v>
      </c>
      <c r="Q45" s="19">
        <f t="shared" si="23"/>
        <v>2015</v>
      </c>
      <c r="R45" s="23">
        <f t="shared" si="24"/>
        <v>42065</v>
      </c>
      <c r="S45" s="20">
        <f t="shared" si="13"/>
        <v>42065</v>
      </c>
      <c r="T45" s="19"/>
      <c r="U45" s="31">
        <v>32</v>
      </c>
      <c r="V45" s="31">
        <f t="shared" si="15"/>
        <v>7361.083333333333</v>
      </c>
      <c r="W45" s="31"/>
      <c r="X45" s="31">
        <v>32</v>
      </c>
      <c r="Y45" s="31">
        <f t="shared" si="25"/>
        <v>11458.333333333316</v>
      </c>
      <c r="Z45" s="31"/>
    </row>
    <row r="46" spans="1:26" ht="10.5">
      <c r="A46" s="21">
        <f t="shared" si="17"/>
        <v>42096</v>
      </c>
      <c r="B46" s="22">
        <f t="shared" si="18"/>
        <v>8333333.333333314</v>
      </c>
      <c r="C46" s="22">
        <f>+IF(A46=" "," ",IF(A47=" ",($H$2-SUM($C$13:C45)),($H$2/$C$2)))</f>
        <v>208333.33333333334</v>
      </c>
      <c r="D46" s="22">
        <f t="shared" si="9"/>
        <v>106164.3835616436</v>
      </c>
      <c r="E46" s="22"/>
      <c r="F46" s="22">
        <f t="shared" si="10"/>
        <v>314497.7168949769</v>
      </c>
      <c r="G46" s="22">
        <f t="shared" si="11"/>
        <v>314497.7168949769</v>
      </c>
      <c r="H46" s="25" t="str">
        <f>+IF(J46=$I$2,XIRR($G$12:G46,$K$12:K46)," ")</f>
        <v> </v>
      </c>
      <c r="I46" s="25" t="str">
        <f>+IF(J46=$I$2,XIRR($F$12:F46,$K$12:K46)," ")</f>
        <v> </v>
      </c>
      <c r="J46" s="20">
        <f>IF(J45=" "," ",IF(EDATE(J45,1)&gt;$I$2," ",EDATE($J$13,L45)))</f>
        <v>42096</v>
      </c>
      <c r="K46" s="20">
        <f t="shared" si="1"/>
        <v>42096</v>
      </c>
      <c r="L46" s="19">
        <f t="shared" si="19"/>
        <v>34</v>
      </c>
      <c r="M46" s="26">
        <f t="shared" si="20"/>
        <v>31</v>
      </c>
      <c r="N46" s="26">
        <f t="shared" si="7"/>
        <v>0</v>
      </c>
      <c r="O46" s="19">
        <f t="shared" si="21"/>
        <v>2</v>
      </c>
      <c r="P46" s="19">
        <f t="shared" si="22"/>
        <v>4</v>
      </c>
      <c r="Q46" s="19">
        <f t="shared" si="23"/>
        <v>2015</v>
      </c>
      <c r="R46" s="23">
        <f t="shared" si="24"/>
        <v>42096</v>
      </c>
      <c r="S46" s="20">
        <f t="shared" si="13"/>
        <v>42096</v>
      </c>
      <c r="T46" s="19"/>
      <c r="U46" s="31">
        <v>33</v>
      </c>
      <c r="V46" s="31">
        <f t="shared" si="15"/>
        <v>7361.083333333333</v>
      </c>
      <c r="W46" s="31"/>
      <c r="X46" s="31">
        <v>33</v>
      </c>
      <c r="Y46" s="31">
        <f t="shared" si="25"/>
        <v>11458.333333333316</v>
      </c>
      <c r="Z46" s="31"/>
    </row>
    <row r="47" spans="1:26" ht="10.5">
      <c r="A47" s="21">
        <f t="shared" si="17"/>
        <v>42128</v>
      </c>
      <c r="B47" s="22">
        <f t="shared" si="18"/>
        <v>8124999.999999981</v>
      </c>
      <c r="C47" s="22">
        <f>+IF(A47=" "," ",IF(A48=" ",($H$2-SUM($C$13:C46)),($H$2/$C$2)))</f>
        <v>208333.33333333334</v>
      </c>
      <c r="D47" s="22">
        <f t="shared" si="9"/>
        <v>100171.23287671209</v>
      </c>
      <c r="E47" s="22"/>
      <c r="F47" s="22">
        <f t="shared" si="10"/>
        <v>308504.5662100454</v>
      </c>
      <c r="G47" s="22">
        <f t="shared" si="11"/>
        <v>308504.5662100454</v>
      </c>
      <c r="H47" s="25" t="str">
        <f>+IF(J47=$I$2,XIRR($G$12:G47,$K$12:K47)," ")</f>
        <v> </v>
      </c>
      <c r="I47" s="25" t="str">
        <f>+IF(J47=$I$2,XIRR($F$12:F47,$K$12:K47)," ")</f>
        <v> </v>
      </c>
      <c r="J47" s="20">
        <f>IF(J46=" "," ",IF(EDATE(J46,1)&gt;$I$2," ",EDATE($J$13,L46)))</f>
        <v>42126</v>
      </c>
      <c r="K47" s="20">
        <f t="shared" si="1"/>
        <v>42126</v>
      </c>
      <c r="L47" s="19">
        <f t="shared" si="19"/>
        <v>35</v>
      </c>
      <c r="M47" s="26">
        <f t="shared" si="20"/>
        <v>30</v>
      </c>
      <c r="N47" s="26">
        <f t="shared" si="7"/>
        <v>0</v>
      </c>
      <c r="O47" s="19">
        <f t="shared" si="21"/>
        <v>2</v>
      </c>
      <c r="P47" s="19">
        <f t="shared" si="22"/>
        <v>5</v>
      </c>
      <c r="Q47" s="19">
        <f t="shared" si="23"/>
        <v>2015</v>
      </c>
      <c r="R47" s="23">
        <f t="shared" si="24"/>
        <v>42126</v>
      </c>
      <c r="S47" s="20">
        <f t="shared" si="13"/>
        <v>42126</v>
      </c>
      <c r="T47" s="19"/>
      <c r="U47" s="31">
        <v>34</v>
      </c>
      <c r="V47" s="31">
        <f t="shared" si="15"/>
        <v>7361.083333333333</v>
      </c>
      <c r="W47" s="31"/>
      <c r="X47" s="31">
        <v>34</v>
      </c>
      <c r="Y47" s="31">
        <f t="shared" si="25"/>
        <v>11458.333333333316</v>
      </c>
      <c r="Z47" s="31"/>
    </row>
    <row r="48" spans="1:26" ht="10.5">
      <c r="A48" s="21">
        <f t="shared" si="17"/>
        <v>42157</v>
      </c>
      <c r="B48" s="22">
        <f t="shared" si="18"/>
        <v>7916666.666666648</v>
      </c>
      <c r="C48" s="22">
        <f>+IF(A48=" "," ",IF(A49=" ",($H$2-SUM($C$13:C47)),($H$2/$C$2)))</f>
        <v>208333.33333333334</v>
      </c>
      <c r="D48" s="22">
        <f t="shared" si="9"/>
        <v>100856.16438356141</v>
      </c>
      <c r="E48" s="22"/>
      <c r="F48" s="22">
        <f t="shared" si="10"/>
        <v>309189.4977168947</v>
      </c>
      <c r="G48" s="22">
        <f t="shared" si="11"/>
        <v>309189.4977168947</v>
      </c>
      <c r="H48" s="25" t="str">
        <f>+IF(J48=$I$2,XIRR($G$12:G48,$K$12:K48)," ")</f>
        <v> </v>
      </c>
      <c r="I48" s="25" t="str">
        <f>+IF(J48=$I$2,XIRR($F$12:F48,$K$12:K48)," ")</f>
        <v> </v>
      </c>
      <c r="J48" s="20">
        <f>IF(J47=" "," ",IF(EDATE(J47,1)&gt;$I$2," ",EDATE($J$13,L47)))</f>
        <v>42157</v>
      </c>
      <c r="K48" s="20">
        <f t="shared" si="1"/>
        <v>42157</v>
      </c>
      <c r="L48" s="19">
        <f t="shared" si="19"/>
        <v>36</v>
      </c>
      <c r="M48" s="26">
        <f t="shared" si="20"/>
        <v>31</v>
      </c>
      <c r="N48" s="26">
        <f t="shared" si="7"/>
        <v>0</v>
      </c>
      <c r="O48" s="19">
        <f t="shared" si="21"/>
        <v>2</v>
      </c>
      <c r="P48" s="19">
        <f t="shared" si="22"/>
        <v>6</v>
      </c>
      <c r="Q48" s="19">
        <f t="shared" si="23"/>
        <v>2015</v>
      </c>
      <c r="R48" s="23">
        <f t="shared" si="24"/>
        <v>42157</v>
      </c>
      <c r="S48" s="20">
        <f t="shared" si="13"/>
        <v>42157</v>
      </c>
      <c r="T48" s="19"/>
      <c r="U48" s="31">
        <v>35</v>
      </c>
      <c r="V48" s="31">
        <f t="shared" si="15"/>
        <v>7361.083333333333</v>
      </c>
      <c r="W48" s="31"/>
      <c r="X48" s="31">
        <v>35</v>
      </c>
      <c r="Y48" s="31">
        <f t="shared" si="25"/>
        <v>11458.333333333316</v>
      </c>
      <c r="Z48" s="31"/>
    </row>
    <row r="49" spans="1:26" ht="10.5">
      <c r="A49" s="21">
        <f t="shared" si="17"/>
        <v>42187</v>
      </c>
      <c r="B49" s="22">
        <f t="shared" si="18"/>
        <v>7708333.333333315</v>
      </c>
      <c r="C49" s="22">
        <f>+IF(A49=" "," ",IF(A50=" ",($H$2-SUM($C$13:C48)),($H$2/$C$2)))</f>
        <v>208333.33333333334</v>
      </c>
      <c r="D49" s="22">
        <f t="shared" si="9"/>
        <v>95034.24657534223</v>
      </c>
      <c r="E49" s="22">
        <f>IF(A50=" "," ",IF(U62=U62,SUM(V50:V61),W49+SUM(V50:V61))+IF(X62=X62,SUM(Y50:Y61),Z49+SUM(Y50:Y61)))</f>
        <v>191457.99999999977</v>
      </c>
      <c r="F49" s="22">
        <f t="shared" si="10"/>
        <v>494825.57990867534</v>
      </c>
      <c r="G49" s="22">
        <f t="shared" si="11"/>
        <v>303367.5799086756</v>
      </c>
      <c r="H49" s="25" t="str">
        <f>+IF(J49=$I$2,XIRR($G$12:G49,$K$12:K49)," ")</f>
        <v> </v>
      </c>
      <c r="I49" s="25" t="str">
        <f>+IF(J49=$I$2,XIRR($F$12:F49,$K$12:K49)," ")</f>
        <v> </v>
      </c>
      <c r="J49" s="20">
        <f>IF(J48=" "," ",IF(EDATE(J48,1)&gt;$I$2," ",EDATE($J$13,L48)))</f>
        <v>42187</v>
      </c>
      <c r="K49" s="20">
        <f t="shared" si="1"/>
        <v>42187</v>
      </c>
      <c r="L49" s="19">
        <f t="shared" si="19"/>
        <v>37</v>
      </c>
      <c r="M49" s="26">
        <f t="shared" si="20"/>
        <v>30</v>
      </c>
      <c r="N49" s="26">
        <f t="shared" si="7"/>
        <v>0</v>
      </c>
      <c r="O49" s="19">
        <f t="shared" si="21"/>
        <v>2</v>
      </c>
      <c r="P49" s="19">
        <f t="shared" si="22"/>
        <v>7</v>
      </c>
      <c r="Q49" s="19">
        <f t="shared" si="23"/>
        <v>2015</v>
      </c>
      <c r="R49" s="23">
        <f t="shared" si="24"/>
        <v>42187</v>
      </c>
      <c r="S49" s="20">
        <f t="shared" si="13"/>
        <v>42187</v>
      </c>
      <c r="T49" s="19"/>
      <c r="U49" s="31">
        <v>36</v>
      </c>
      <c r="V49" s="31">
        <f t="shared" si="15"/>
        <v>7361.083333333333</v>
      </c>
      <c r="W49" s="31">
        <f>+$F$2</f>
        <v>88333</v>
      </c>
      <c r="X49" s="31">
        <v>36</v>
      </c>
      <c r="Y49" s="31">
        <f t="shared" si="25"/>
        <v>11458.333333333316</v>
      </c>
      <c r="Z49" s="31">
        <f>+instruction!$D$23*differentiated!B50</f>
        <v>103124.99999999975</v>
      </c>
    </row>
    <row r="50" spans="1:26" ht="10.5">
      <c r="A50" s="21">
        <f t="shared" si="17"/>
        <v>42219</v>
      </c>
      <c r="B50" s="22">
        <f t="shared" si="18"/>
        <v>7499999.999999982</v>
      </c>
      <c r="C50" s="22">
        <f>+IF(A50=" "," ",IF(A51=" ",($H$2-SUM($C$13:C49)),($H$2/$C$2)))</f>
        <v>208333.33333333334</v>
      </c>
      <c r="D50" s="22">
        <f t="shared" si="9"/>
        <v>95547.9452054792</v>
      </c>
      <c r="E50" s="22"/>
      <c r="F50" s="22">
        <f t="shared" si="10"/>
        <v>303881.27853881253</v>
      </c>
      <c r="G50" s="22">
        <f t="shared" si="11"/>
        <v>303881.27853881253</v>
      </c>
      <c r="H50" s="25" t="str">
        <f>+IF(J50=$I$2,XIRR($G$12:G50,$K$12:K50)," ")</f>
        <v> </v>
      </c>
      <c r="I50" s="25" t="str">
        <f>+IF(J50=$I$2,XIRR($F$12:F50,$K$12:K50)," ")</f>
        <v> </v>
      </c>
      <c r="J50" s="20">
        <f>IF(J49=" "," ",IF(EDATE(J49,1)&gt;$I$2," ",EDATE($J$13,L49)))</f>
        <v>42218</v>
      </c>
      <c r="K50" s="20">
        <f t="shared" si="1"/>
        <v>42218</v>
      </c>
      <c r="L50" s="19">
        <f t="shared" si="19"/>
        <v>38</v>
      </c>
      <c r="M50" s="26">
        <f t="shared" si="20"/>
        <v>31</v>
      </c>
      <c r="N50" s="26">
        <f t="shared" si="7"/>
        <v>0</v>
      </c>
      <c r="O50" s="19">
        <f t="shared" si="21"/>
        <v>2</v>
      </c>
      <c r="P50" s="19">
        <f t="shared" si="22"/>
        <v>8</v>
      </c>
      <c r="Q50" s="19">
        <f t="shared" si="23"/>
        <v>2015</v>
      </c>
      <c r="R50" s="23">
        <f t="shared" si="24"/>
        <v>42218</v>
      </c>
      <c r="S50" s="20">
        <f t="shared" si="13"/>
        <v>42218</v>
      </c>
      <c r="T50" s="19"/>
      <c r="U50" s="31">
        <v>37</v>
      </c>
      <c r="V50" s="31">
        <f t="shared" si="15"/>
        <v>7361.083333333333</v>
      </c>
      <c r="W50" s="31"/>
      <c r="X50" s="31">
        <v>37</v>
      </c>
      <c r="Y50" s="31">
        <f>IF(A50=" "," ",($Z$49/12))</f>
        <v>8593.74999999998</v>
      </c>
      <c r="Z50" s="31"/>
    </row>
    <row r="51" spans="1:26" ht="10.5">
      <c r="A51" s="21">
        <f t="shared" si="17"/>
        <v>42249</v>
      </c>
      <c r="B51" s="22">
        <f t="shared" si="18"/>
        <v>7291666.666666649</v>
      </c>
      <c r="C51" s="22">
        <f>+IF(A51=" "," ",IF(A52=" ",($H$2-SUM($C$13:C50)),($H$2/$C$2)))</f>
        <v>208333.33333333334</v>
      </c>
      <c r="D51" s="22">
        <f t="shared" si="9"/>
        <v>92893.83561643814</v>
      </c>
      <c r="E51" s="22"/>
      <c r="F51" s="22">
        <f t="shared" si="10"/>
        <v>301227.1689497715</v>
      </c>
      <c r="G51" s="22">
        <f t="shared" si="11"/>
        <v>301227.1689497715</v>
      </c>
      <c r="H51" s="25" t="str">
        <f>+IF(J51=$I$2,XIRR($G$12:G51,$K$12:K51)," ")</f>
        <v> </v>
      </c>
      <c r="I51" s="25" t="str">
        <f>+IF(J51=$I$2,XIRR($F$12:F51,$K$12:K51)," ")</f>
        <v> </v>
      </c>
      <c r="J51" s="20">
        <f>IF(J50=" "," ",IF(EDATE(J50,1)&gt;$I$2," ",EDATE($J$13,L50)))</f>
        <v>42249</v>
      </c>
      <c r="K51" s="20">
        <f t="shared" si="1"/>
        <v>42249</v>
      </c>
      <c r="L51" s="19">
        <f t="shared" si="19"/>
        <v>39</v>
      </c>
      <c r="M51" s="26">
        <f t="shared" si="20"/>
        <v>31</v>
      </c>
      <c r="N51" s="26">
        <f t="shared" si="7"/>
        <v>0</v>
      </c>
      <c r="O51" s="19">
        <f t="shared" si="21"/>
        <v>2</v>
      </c>
      <c r="P51" s="19">
        <f t="shared" si="22"/>
        <v>9</v>
      </c>
      <c r="Q51" s="19">
        <f t="shared" si="23"/>
        <v>2015</v>
      </c>
      <c r="R51" s="23">
        <f t="shared" si="24"/>
        <v>42249</v>
      </c>
      <c r="S51" s="20">
        <f t="shared" si="13"/>
        <v>42249</v>
      </c>
      <c r="T51" s="19"/>
      <c r="U51" s="31">
        <v>38</v>
      </c>
      <c r="V51" s="31">
        <f t="shared" si="15"/>
        <v>7361.083333333333</v>
      </c>
      <c r="W51" s="31"/>
      <c r="X51" s="31">
        <v>38</v>
      </c>
      <c r="Y51" s="31">
        <f aca="true" t="shared" si="26" ref="Y51:Y61">IF(A51=" "," ",($Z$49/12))</f>
        <v>8593.74999999998</v>
      </c>
      <c r="Z51" s="31"/>
    </row>
    <row r="52" spans="1:26" ht="10.5">
      <c r="A52" s="21">
        <f t="shared" si="17"/>
        <v>42279</v>
      </c>
      <c r="B52" s="22">
        <f t="shared" si="18"/>
        <v>7083333.333333316</v>
      </c>
      <c r="C52" s="22">
        <f>+IF(A52=" "," ",IF(A53=" ",($H$2-SUM($C$13:C51)),($H$2/$C$2)))</f>
        <v>208333.33333333334</v>
      </c>
      <c r="D52" s="22">
        <f t="shared" si="9"/>
        <v>87328.76712328746</v>
      </c>
      <c r="E52" s="22"/>
      <c r="F52" s="22">
        <f t="shared" si="10"/>
        <v>295662.1004566208</v>
      </c>
      <c r="G52" s="22">
        <f t="shared" si="11"/>
        <v>295662.1004566208</v>
      </c>
      <c r="H52" s="25" t="str">
        <f>+IF(J52=$I$2,XIRR($G$12:G52,$K$12:K52)," ")</f>
        <v> </v>
      </c>
      <c r="I52" s="25" t="str">
        <f>+IF(J52=$I$2,XIRR($F$12:F52,$K$12:K52)," ")</f>
        <v> </v>
      </c>
      <c r="J52" s="20">
        <f>IF(J51=" "," ",IF(EDATE(J51,1)&gt;$I$2," ",EDATE($J$13,L51)))</f>
        <v>42279</v>
      </c>
      <c r="K52" s="20">
        <f t="shared" si="1"/>
        <v>42279</v>
      </c>
      <c r="L52" s="19">
        <f t="shared" si="19"/>
        <v>40</v>
      </c>
      <c r="M52" s="26">
        <f t="shared" si="20"/>
        <v>30</v>
      </c>
      <c r="N52" s="26">
        <f t="shared" si="7"/>
        <v>0</v>
      </c>
      <c r="O52" s="19">
        <f t="shared" si="21"/>
        <v>2</v>
      </c>
      <c r="P52" s="19">
        <f t="shared" si="22"/>
        <v>10</v>
      </c>
      <c r="Q52" s="19">
        <f t="shared" si="23"/>
        <v>2015</v>
      </c>
      <c r="R52" s="23">
        <f t="shared" si="24"/>
        <v>42279</v>
      </c>
      <c r="S52" s="20">
        <f t="shared" si="13"/>
        <v>42279</v>
      </c>
      <c r="T52" s="19"/>
      <c r="U52" s="31">
        <v>39</v>
      </c>
      <c r="V52" s="31">
        <f t="shared" si="15"/>
        <v>7361.083333333333</v>
      </c>
      <c r="W52" s="31"/>
      <c r="X52" s="31">
        <v>39</v>
      </c>
      <c r="Y52" s="31">
        <f t="shared" si="26"/>
        <v>8593.74999999998</v>
      </c>
      <c r="Z52" s="31"/>
    </row>
    <row r="53" spans="1:26" ht="10.5">
      <c r="A53" s="21">
        <f t="shared" si="17"/>
        <v>42310</v>
      </c>
      <c r="B53" s="22">
        <f t="shared" si="18"/>
        <v>6874999.999999983</v>
      </c>
      <c r="C53" s="22">
        <f>+IF(A53=" "," ",IF(A54=" ",($H$2-SUM($C$13:C52)),($H$2/$C$2)))</f>
        <v>208333.33333333334</v>
      </c>
      <c r="D53" s="22">
        <f t="shared" si="9"/>
        <v>87585.61643835595</v>
      </c>
      <c r="E53" s="22"/>
      <c r="F53" s="22">
        <f t="shared" si="10"/>
        <v>295918.9497716893</v>
      </c>
      <c r="G53" s="22">
        <f t="shared" si="11"/>
        <v>295918.9497716893</v>
      </c>
      <c r="H53" s="25" t="str">
        <f>+IF(J53=$I$2,XIRR($G$12:G53,$K$12:K53)," ")</f>
        <v> </v>
      </c>
      <c r="I53" s="25" t="str">
        <f>+IF(J53=$I$2,XIRR($F$12:F53,$K$12:K53)," ")</f>
        <v> </v>
      </c>
      <c r="J53" s="20">
        <f>IF(J52=" "," ",IF(EDATE(J52,1)&gt;$I$2," ",EDATE($J$13,L52)))</f>
        <v>42310</v>
      </c>
      <c r="K53" s="20">
        <f t="shared" si="1"/>
        <v>42310</v>
      </c>
      <c r="L53" s="19">
        <f t="shared" si="19"/>
        <v>41</v>
      </c>
      <c r="M53" s="26">
        <f t="shared" si="20"/>
        <v>31</v>
      </c>
      <c r="N53" s="26">
        <f t="shared" si="7"/>
        <v>0</v>
      </c>
      <c r="O53" s="19">
        <f t="shared" si="21"/>
        <v>2</v>
      </c>
      <c r="P53" s="19">
        <f t="shared" si="22"/>
        <v>11</v>
      </c>
      <c r="Q53" s="19">
        <f t="shared" si="23"/>
        <v>2015</v>
      </c>
      <c r="R53" s="23">
        <f t="shared" si="24"/>
        <v>42310</v>
      </c>
      <c r="S53" s="20">
        <f t="shared" si="13"/>
        <v>42310</v>
      </c>
      <c r="T53" s="19"/>
      <c r="U53" s="31">
        <v>40</v>
      </c>
      <c r="V53" s="31">
        <f t="shared" si="15"/>
        <v>7361.083333333333</v>
      </c>
      <c r="W53" s="31"/>
      <c r="X53" s="31">
        <v>40</v>
      </c>
      <c r="Y53" s="31">
        <f t="shared" si="26"/>
        <v>8593.74999999998</v>
      </c>
      <c r="Z53" s="31"/>
    </row>
    <row r="54" spans="1:26" ht="10.5">
      <c r="A54" s="21">
        <f t="shared" si="17"/>
        <v>42340</v>
      </c>
      <c r="B54" s="22">
        <f t="shared" si="18"/>
        <v>6666666.66666665</v>
      </c>
      <c r="C54" s="22">
        <f>+IF(A54=" "," ",IF(A55=" ",($H$2-SUM($C$13:C53)),($H$2/$C$2)))</f>
        <v>208333.33333333334</v>
      </c>
      <c r="D54" s="22">
        <f t="shared" si="9"/>
        <v>82191.78082191761</v>
      </c>
      <c r="E54" s="22"/>
      <c r="F54" s="22">
        <f t="shared" si="10"/>
        <v>290525.11415525095</v>
      </c>
      <c r="G54" s="22">
        <f t="shared" si="11"/>
        <v>290525.11415525095</v>
      </c>
      <c r="H54" s="25" t="str">
        <f>+IF(J54=$I$2,XIRR($G$12:G54,$K$12:K54)," ")</f>
        <v> </v>
      </c>
      <c r="I54" s="25" t="str">
        <f>+IF(J54=$I$2,XIRR($F$12:F54,$K$12:K54)," ")</f>
        <v> </v>
      </c>
      <c r="J54" s="20">
        <f>IF(J53=" "," ",IF(EDATE(J53,1)&gt;$I$2," ",EDATE($J$13,L53)))</f>
        <v>42340</v>
      </c>
      <c r="K54" s="20">
        <f t="shared" si="1"/>
        <v>42340</v>
      </c>
      <c r="L54" s="19">
        <f t="shared" si="19"/>
        <v>42</v>
      </c>
      <c r="M54" s="26">
        <f t="shared" si="20"/>
        <v>30</v>
      </c>
      <c r="N54" s="26">
        <f t="shared" si="7"/>
        <v>0</v>
      </c>
      <c r="O54" s="19">
        <f t="shared" si="21"/>
        <v>2</v>
      </c>
      <c r="P54" s="19">
        <f t="shared" si="22"/>
        <v>12</v>
      </c>
      <c r="Q54" s="19">
        <f t="shared" si="23"/>
        <v>2015</v>
      </c>
      <c r="R54" s="23">
        <f t="shared" si="24"/>
        <v>42340</v>
      </c>
      <c r="S54" s="20">
        <f t="shared" si="13"/>
        <v>42340</v>
      </c>
      <c r="T54" s="19"/>
      <c r="U54" s="31">
        <v>41</v>
      </c>
      <c r="V54" s="31">
        <f t="shared" si="15"/>
        <v>7361.083333333333</v>
      </c>
      <c r="W54" s="31"/>
      <c r="X54" s="31">
        <v>41</v>
      </c>
      <c r="Y54" s="31">
        <f t="shared" si="26"/>
        <v>8593.74999999998</v>
      </c>
      <c r="Z54" s="31"/>
    </row>
    <row r="55" spans="1:26" ht="10.5">
      <c r="A55" s="21">
        <f t="shared" si="17"/>
        <v>42377</v>
      </c>
      <c r="B55" s="22">
        <f t="shared" si="18"/>
        <v>6458333.333333317</v>
      </c>
      <c r="C55" s="22">
        <f>+IF(A55=" "," ",IF(A56=" ",($H$2-SUM($C$13:C54)),($H$2/$C$2)))</f>
        <v>208333.33333333334</v>
      </c>
      <c r="D55" s="22">
        <f t="shared" si="9"/>
        <v>82277.39726027376</v>
      </c>
      <c r="E55" s="22"/>
      <c r="F55" s="22">
        <f t="shared" si="10"/>
        <v>290610.7305936071</v>
      </c>
      <c r="G55" s="22">
        <f t="shared" si="11"/>
        <v>290610.7305936071</v>
      </c>
      <c r="H55" s="25" t="str">
        <f>+IF(J55=$I$2,XIRR($G$12:G55,$K$12:K55)," ")</f>
        <v> </v>
      </c>
      <c r="I55" s="25" t="str">
        <f>+IF(J55=$I$2,XIRR($F$12:F55,$K$12:K55)," ")</f>
        <v> </v>
      </c>
      <c r="J55" s="20">
        <f>IF(J54=" "," ",IF(EDATE(J54,1)&gt;$I$2," ",EDATE($J$13,L54)))</f>
        <v>42371</v>
      </c>
      <c r="K55" s="20">
        <f t="shared" si="1"/>
        <v>42371</v>
      </c>
      <c r="L55" s="19">
        <f t="shared" si="19"/>
        <v>43</v>
      </c>
      <c r="M55" s="26">
        <f t="shared" si="20"/>
        <v>31</v>
      </c>
      <c r="N55" s="26">
        <f t="shared" si="7"/>
        <v>0</v>
      </c>
      <c r="O55" s="19">
        <f t="shared" si="21"/>
        <v>2</v>
      </c>
      <c r="P55" s="19">
        <f t="shared" si="22"/>
        <v>1</v>
      </c>
      <c r="Q55" s="19">
        <f t="shared" si="23"/>
        <v>2016</v>
      </c>
      <c r="R55" s="23" t="str">
        <f t="shared" si="24"/>
        <v>8/1/2016</v>
      </c>
      <c r="S55" s="20">
        <f t="shared" si="13"/>
        <v>42377</v>
      </c>
      <c r="T55" s="19"/>
      <c r="U55" s="31">
        <v>42</v>
      </c>
      <c r="V55" s="31">
        <f t="shared" si="15"/>
        <v>7361.083333333333</v>
      </c>
      <c r="W55" s="31"/>
      <c r="X55" s="31">
        <v>42</v>
      </c>
      <c r="Y55" s="31">
        <f t="shared" si="26"/>
        <v>8593.74999999998</v>
      </c>
      <c r="Z55" s="31"/>
    </row>
    <row r="56" spans="1:26" ht="10.5">
      <c r="A56" s="21">
        <f t="shared" si="17"/>
        <v>42402</v>
      </c>
      <c r="B56" s="22">
        <f t="shared" si="18"/>
        <v>6249999.999999984</v>
      </c>
      <c r="C56" s="22">
        <f>+IF(A56=" "," ",IF(A57=" ",($H$2-SUM($C$13:C55)),($H$2/$C$2)))</f>
        <v>208333.33333333334</v>
      </c>
      <c r="D56" s="22">
        <f t="shared" si="9"/>
        <v>79623.28767123267</v>
      </c>
      <c r="E56" s="22"/>
      <c r="F56" s="22">
        <f t="shared" si="10"/>
        <v>287956.621004566</v>
      </c>
      <c r="G56" s="22">
        <f t="shared" si="11"/>
        <v>287956.621004566</v>
      </c>
      <c r="H56" s="25" t="str">
        <f>+IF(J56=$I$2,XIRR($G$12:G56,$K$12:K56)," ")</f>
        <v> </v>
      </c>
      <c r="I56" s="25" t="str">
        <f>+IF(J56=$I$2,XIRR($F$12:F56,$K$12:K56)," ")</f>
        <v> </v>
      </c>
      <c r="J56" s="20">
        <f>IF(J55=" "," ",IF(EDATE(J55,1)&gt;$I$2," ",EDATE($J$13,L55)))</f>
        <v>42402</v>
      </c>
      <c r="K56" s="20">
        <f t="shared" si="1"/>
        <v>42402</v>
      </c>
      <c r="L56" s="19">
        <f t="shared" si="19"/>
        <v>44</v>
      </c>
      <c r="M56" s="26">
        <f t="shared" si="20"/>
        <v>31</v>
      </c>
      <c r="N56" s="26">
        <f t="shared" si="7"/>
        <v>0</v>
      </c>
      <c r="O56" s="19">
        <f t="shared" si="21"/>
        <v>2</v>
      </c>
      <c r="P56" s="19">
        <f t="shared" si="22"/>
        <v>2</v>
      </c>
      <c r="Q56" s="19">
        <f t="shared" si="23"/>
        <v>2016</v>
      </c>
      <c r="R56" s="23">
        <f t="shared" si="24"/>
        <v>42402</v>
      </c>
      <c r="S56" s="20">
        <f t="shared" si="13"/>
        <v>42402</v>
      </c>
      <c r="T56" s="19"/>
      <c r="U56" s="31">
        <v>43</v>
      </c>
      <c r="V56" s="31">
        <f t="shared" si="15"/>
        <v>7361.083333333333</v>
      </c>
      <c r="W56" s="31"/>
      <c r="X56" s="31">
        <v>43</v>
      </c>
      <c r="Y56" s="31">
        <f t="shared" si="26"/>
        <v>8593.74999999998</v>
      </c>
      <c r="Z56" s="31"/>
    </row>
    <row r="57" spans="1:26" ht="10.5">
      <c r="A57" s="21">
        <f t="shared" si="17"/>
        <v>42431</v>
      </c>
      <c r="B57" s="22">
        <f t="shared" si="18"/>
        <v>6041666.666666651</v>
      </c>
      <c r="C57" s="22">
        <f>+IF(A57=" "," ",IF(A58=" ",($H$2-SUM($C$13:C56)),($H$2/$C$2)))</f>
        <v>208333.33333333334</v>
      </c>
      <c r="D57" s="22">
        <f t="shared" si="9"/>
        <v>72003.42465753407</v>
      </c>
      <c r="E57" s="22"/>
      <c r="F57" s="22">
        <f t="shared" si="10"/>
        <v>280336.7579908674</v>
      </c>
      <c r="G57" s="22">
        <f t="shared" si="11"/>
        <v>280336.7579908674</v>
      </c>
      <c r="H57" s="25" t="str">
        <f>+IF(J57=$I$2,XIRR($G$12:G57,$K$12:K57)," ")</f>
        <v> </v>
      </c>
      <c r="I57" s="25" t="str">
        <f>+IF(J57=$I$2,XIRR($F$12:F57,$K$12:K57)," ")</f>
        <v> </v>
      </c>
      <c r="J57" s="20">
        <f>IF(J56=" "," ",IF(EDATE(J56,1)&gt;$I$2," ",EDATE($J$13,L56)))</f>
        <v>42431</v>
      </c>
      <c r="K57" s="20">
        <f t="shared" si="1"/>
        <v>42431</v>
      </c>
      <c r="L57" s="19">
        <f t="shared" si="19"/>
        <v>45</v>
      </c>
      <c r="M57" s="26">
        <f t="shared" si="20"/>
        <v>29</v>
      </c>
      <c r="N57" s="26">
        <f t="shared" si="7"/>
        <v>0</v>
      </c>
      <c r="O57" s="19">
        <f t="shared" si="21"/>
        <v>2</v>
      </c>
      <c r="P57" s="19">
        <f t="shared" si="22"/>
        <v>3</v>
      </c>
      <c r="Q57" s="19">
        <f t="shared" si="23"/>
        <v>2016</v>
      </c>
      <c r="R57" s="23">
        <f t="shared" si="24"/>
        <v>42431</v>
      </c>
      <c r="S57" s="20">
        <f t="shared" si="13"/>
        <v>42431</v>
      </c>
      <c r="T57" s="19"/>
      <c r="U57" s="31">
        <v>44</v>
      </c>
      <c r="V57" s="31">
        <f t="shared" si="15"/>
        <v>7361.083333333333</v>
      </c>
      <c r="W57" s="31"/>
      <c r="X57" s="31">
        <v>44</v>
      </c>
      <c r="Y57" s="31">
        <f t="shared" si="26"/>
        <v>8593.74999999998</v>
      </c>
      <c r="Z57" s="31"/>
    </row>
    <row r="58" spans="1:26" ht="10.5">
      <c r="A58" s="21">
        <f t="shared" si="17"/>
        <v>42464</v>
      </c>
      <c r="B58" s="22">
        <f t="shared" si="18"/>
        <v>5833333.333333318</v>
      </c>
      <c r="C58" s="22">
        <f>+IF(A58=" "," ",IF(A59=" ",($H$2-SUM($C$13:C57)),($H$2/$C$2)))</f>
        <v>208333.33333333334</v>
      </c>
      <c r="D58" s="22">
        <f t="shared" si="9"/>
        <v>74315.06849315048</v>
      </c>
      <c r="E58" s="22"/>
      <c r="F58" s="22">
        <f t="shared" si="10"/>
        <v>282648.40182648384</v>
      </c>
      <c r="G58" s="22">
        <f t="shared" si="11"/>
        <v>282648.40182648384</v>
      </c>
      <c r="H58" s="25" t="str">
        <f>+IF(J58=$I$2,XIRR($G$12:G58,$K$12:K58)," ")</f>
        <v> </v>
      </c>
      <c r="I58" s="25" t="str">
        <f>+IF(J58=$I$2,XIRR($F$12:F58,$K$12:K58)," ")</f>
        <v> </v>
      </c>
      <c r="J58" s="20">
        <f>IF(J57=" "," ",IF(EDATE(J57,1)&gt;$I$2," ",EDATE($J$13,L57)))</f>
        <v>42462</v>
      </c>
      <c r="K58" s="20">
        <f t="shared" si="1"/>
        <v>42462</v>
      </c>
      <c r="L58" s="19">
        <f t="shared" si="19"/>
        <v>46</v>
      </c>
      <c r="M58" s="26">
        <f t="shared" si="20"/>
        <v>31</v>
      </c>
      <c r="N58" s="26">
        <f t="shared" si="7"/>
        <v>0</v>
      </c>
      <c r="O58" s="19">
        <f t="shared" si="21"/>
        <v>2</v>
      </c>
      <c r="P58" s="19">
        <f t="shared" si="22"/>
        <v>4</v>
      </c>
      <c r="Q58" s="19">
        <f t="shared" si="23"/>
        <v>2016</v>
      </c>
      <c r="R58" s="23">
        <f t="shared" si="24"/>
        <v>42462</v>
      </c>
      <c r="S58" s="20">
        <f t="shared" si="13"/>
        <v>42462</v>
      </c>
      <c r="T58" s="19"/>
      <c r="U58" s="31">
        <v>45</v>
      </c>
      <c r="V58" s="31">
        <f t="shared" si="15"/>
        <v>7361.083333333333</v>
      </c>
      <c r="W58" s="31"/>
      <c r="X58" s="31">
        <v>45</v>
      </c>
      <c r="Y58" s="31">
        <f t="shared" si="26"/>
        <v>8593.74999999998</v>
      </c>
      <c r="Z58" s="31"/>
    </row>
    <row r="59" spans="1:26" ht="10.5">
      <c r="A59" s="21">
        <f t="shared" si="17"/>
        <v>42492</v>
      </c>
      <c r="B59" s="22">
        <f t="shared" si="18"/>
        <v>5624999.999999985</v>
      </c>
      <c r="C59" s="22">
        <f>+IF(A59=" "," ",IF(A60=" ",($H$2-SUM($C$13:C58)),($H$2/$C$2)))</f>
        <v>208333.33333333334</v>
      </c>
      <c r="D59" s="22">
        <f t="shared" si="9"/>
        <v>69349.31506849297</v>
      </c>
      <c r="E59" s="22"/>
      <c r="F59" s="22">
        <f t="shared" si="10"/>
        <v>277682.6484018263</v>
      </c>
      <c r="G59" s="22">
        <f t="shared" si="11"/>
        <v>277682.6484018263</v>
      </c>
      <c r="H59" s="25" t="str">
        <f>+IF(J59=$I$2,XIRR($G$12:G59,$K$12:K59)," ")</f>
        <v> </v>
      </c>
      <c r="I59" s="25" t="str">
        <f>+IF(J59=$I$2,XIRR($F$12:F59,$K$12:K59)," ")</f>
        <v> </v>
      </c>
      <c r="J59" s="20">
        <f>IF(J58=" "," ",IF(EDATE(J58,1)&gt;$I$2," ",EDATE($J$13,L58)))</f>
        <v>42492</v>
      </c>
      <c r="K59" s="20">
        <f t="shared" si="1"/>
        <v>42492</v>
      </c>
      <c r="L59" s="19">
        <f t="shared" si="19"/>
        <v>47</v>
      </c>
      <c r="M59" s="26">
        <f t="shared" si="20"/>
        <v>30</v>
      </c>
      <c r="N59" s="26">
        <f t="shared" si="7"/>
        <v>0</v>
      </c>
      <c r="O59" s="19">
        <f t="shared" si="21"/>
        <v>2</v>
      </c>
      <c r="P59" s="19">
        <f t="shared" si="22"/>
        <v>5</v>
      </c>
      <c r="Q59" s="19">
        <f t="shared" si="23"/>
        <v>2016</v>
      </c>
      <c r="R59" s="23">
        <f t="shared" si="24"/>
        <v>42492</v>
      </c>
      <c r="S59" s="20">
        <f t="shared" si="13"/>
        <v>42492</v>
      </c>
      <c r="T59" s="19"/>
      <c r="U59" s="31">
        <v>46</v>
      </c>
      <c r="V59" s="31">
        <f t="shared" si="15"/>
        <v>7361.083333333333</v>
      </c>
      <c r="W59" s="31"/>
      <c r="X59" s="31">
        <v>46</v>
      </c>
      <c r="Y59" s="31">
        <f t="shared" si="26"/>
        <v>8593.74999999998</v>
      </c>
      <c r="Z59" s="31"/>
    </row>
    <row r="60" spans="1:26" ht="10.5">
      <c r="A60" s="21">
        <f t="shared" si="17"/>
        <v>42523</v>
      </c>
      <c r="B60" s="22">
        <f t="shared" si="18"/>
        <v>5416666.666666652</v>
      </c>
      <c r="C60" s="22">
        <f>+IF(A60=" "," ",IF(A61=" ",($H$2-SUM($C$13:C59)),($H$2/$C$2)))</f>
        <v>208333.33333333334</v>
      </c>
      <c r="D60" s="22">
        <f t="shared" si="9"/>
        <v>69006.8493150683</v>
      </c>
      <c r="E60" s="22"/>
      <c r="F60" s="22">
        <f t="shared" si="10"/>
        <v>277340.18264840165</v>
      </c>
      <c r="G60" s="22">
        <f t="shared" si="11"/>
        <v>277340.18264840165</v>
      </c>
      <c r="H60" s="25" t="str">
        <f>+IF(J60=$I$2,XIRR($G$12:G60,$K$12:K60)," ")</f>
        <v> </v>
      </c>
      <c r="I60" s="25" t="str">
        <f>+IF(J60=$I$2,XIRR($F$12:F60,$K$12:K60)," ")</f>
        <v> </v>
      </c>
      <c r="J60" s="20">
        <f>IF(J59=" "," ",IF(EDATE(J59,1)&gt;$I$2," ",EDATE($J$13,L59)))</f>
        <v>42523</v>
      </c>
      <c r="K60" s="20">
        <f t="shared" si="1"/>
        <v>42523</v>
      </c>
      <c r="L60" s="19">
        <f t="shared" si="19"/>
        <v>48</v>
      </c>
      <c r="M60" s="26">
        <f t="shared" si="20"/>
        <v>31</v>
      </c>
      <c r="N60" s="26">
        <f t="shared" si="7"/>
        <v>0</v>
      </c>
      <c r="O60" s="19">
        <f t="shared" si="21"/>
        <v>2</v>
      </c>
      <c r="P60" s="19">
        <f t="shared" si="22"/>
        <v>6</v>
      </c>
      <c r="Q60" s="19">
        <f t="shared" si="23"/>
        <v>2016</v>
      </c>
      <c r="R60" s="23">
        <f t="shared" si="24"/>
        <v>42523</v>
      </c>
      <c r="S60" s="20">
        <f t="shared" si="13"/>
        <v>42523</v>
      </c>
      <c r="T60" s="19"/>
      <c r="U60" s="31">
        <v>47</v>
      </c>
      <c r="V60" s="31">
        <f t="shared" si="15"/>
        <v>7361.083333333333</v>
      </c>
      <c r="W60" s="31"/>
      <c r="X60" s="31">
        <v>47</v>
      </c>
      <c r="Y60" s="31">
        <f t="shared" si="26"/>
        <v>8593.74999999998</v>
      </c>
      <c r="Z60" s="31"/>
    </row>
    <row r="61" spans="1:26" ht="10.5">
      <c r="A61" s="21">
        <f t="shared" si="17"/>
        <v>42555</v>
      </c>
      <c r="B61" s="22">
        <f t="shared" si="18"/>
        <v>5208333.333333319</v>
      </c>
      <c r="C61" s="22">
        <f>+IF(A61=" "," ",IF(A62=" ",($H$2-SUM($C$13:C60)),($H$2/$C$2)))</f>
        <v>208333.33333333334</v>
      </c>
      <c r="D61" s="22">
        <f t="shared" si="9"/>
        <v>64212.32876712311</v>
      </c>
      <c r="E61" s="22">
        <f>IF(A62=" "," ",IF(U74=U74,SUM(V62:V73),W61+SUM(V62:V73))+IF(X74=X74,SUM(Y62:Y73),Z61+SUM(Y62:Y73)))</f>
        <v>157082.9999999998</v>
      </c>
      <c r="F61" s="22">
        <f t="shared" si="10"/>
        <v>429628.6621004562</v>
      </c>
      <c r="G61" s="22">
        <f t="shared" si="11"/>
        <v>272545.6621004564</v>
      </c>
      <c r="H61" s="25" t="str">
        <f>+IF(J61=$I$2,XIRR($G$12:G61,$K$12:K61)," ")</f>
        <v> </v>
      </c>
      <c r="I61" s="25" t="str">
        <f>+IF(J61=$I$2,XIRR($F$12:F61,$K$12:K61)," ")</f>
        <v> </v>
      </c>
      <c r="J61" s="20">
        <f>IF(J60=" "," ",IF(EDATE(J60,1)&gt;$I$2," ",EDATE($J$13,L60)))</f>
        <v>42553</v>
      </c>
      <c r="K61" s="20">
        <f t="shared" si="1"/>
        <v>42553</v>
      </c>
      <c r="L61" s="19">
        <f t="shared" si="19"/>
        <v>49</v>
      </c>
      <c r="M61" s="26">
        <f t="shared" si="20"/>
        <v>30</v>
      </c>
      <c r="N61" s="26">
        <f t="shared" si="7"/>
        <v>0</v>
      </c>
      <c r="O61" s="19">
        <f t="shared" si="21"/>
        <v>2</v>
      </c>
      <c r="P61" s="19">
        <f t="shared" si="22"/>
        <v>7</v>
      </c>
      <c r="Q61" s="19">
        <f t="shared" si="23"/>
        <v>2016</v>
      </c>
      <c r="R61" s="23">
        <f t="shared" si="24"/>
        <v>42553</v>
      </c>
      <c r="S61" s="20">
        <f t="shared" si="13"/>
        <v>42553</v>
      </c>
      <c r="T61" s="19"/>
      <c r="U61" s="31">
        <v>48</v>
      </c>
      <c r="V61" s="31">
        <f t="shared" si="15"/>
        <v>7361.083333333333</v>
      </c>
      <c r="W61" s="31">
        <f>+$F$2</f>
        <v>88333</v>
      </c>
      <c r="X61" s="31">
        <v>48</v>
      </c>
      <c r="Y61" s="31">
        <f t="shared" si="26"/>
        <v>8593.74999999998</v>
      </c>
      <c r="Z61" s="31">
        <f>+instruction!$D$23*differentiated!B62</f>
        <v>68749.99999999981</v>
      </c>
    </row>
    <row r="62" spans="1:26" ht="10.5">
      <c r="A62" s="21">
        <f t="shared" si="17"/>
        <v>42584</v>
      </c>
      <c r="B62" s="22">
        <f t="shared" si="18"/>
        <v>4999999.999999986</v>
      </c>
      <c r="C62" s="22">
        <f>+IF(A62=" "," ",IF(A63=" ",($H$2-SUM($C$13:C61)),($H$2/$C$2)))</f>
        <v>208333.33333333334</v>
      </c>
      <c r="D62" s="22">
        <f t="shared" si="9"/>
        <v>63698.630136986125</v>
      </c>
      <c r="E62" s="22"/>
      <c r="F62" s="22">
        <f t="shared" si="10"/>
        <v>272031.96347031946</v>
      </c>
      <c r="G62" s="22">
        <f t="shared" si="11"/>
        <v>272031.96347031946</v>
      </c>
      <c r="H62" s="25" t="str">
        <f>+IF(J62=$I$2,XIRR($G$12:G62,$K$12:K62)," ")</f>
        <v> </v>
      </c>
      <c r="I62" s="25" t="str">
        <f>+IF(J62=$I$2,XIRR($F$12:F62,$K$12:K62)," ")</f>
        <v> </v>
      </c>
      <c r="J62" s="20">
        <f>IF(J61=" "," ",IF(EDATE(J61,1)&gt;$I$2," ",EDATE($J$13,L61)))</f>
        <v>42584</v>
      </c>
      <c r="K62" s="20">
        <f t="shared" si="1"/>
        <v>42584</v>
      </c>
      <c r="L62" s="19">
        <f t="shared" si="19"/>
        <v>50</v>
      </c>
      <c r="M62" s="26">
        <f t="shared" si="20"/>
        <v>31</v>
      </c>
      <c r="N62" s="26">
        <f t="shared" si="7"/>
        <v>0</v>
      </c>
      <c r="O62" s="19">
        <f t="shared" si="21"/>
        <v>2</v>
      </c>
      <c r="P62" s="19">
        <f t="shared" si="22"/>
        <v>8</v>
      </c>
      <c r="Q62" s="19">
        <f t="shared" si="23"/>
        <v>2016</v>
      </c>
      <c r="R62" s="23">
        <f t="shared" si="24"/>
        <v>42584</v>
      </c>
      <c r="S62" s="20">
        <f t="shared" si="13"/>
        <v>42584</v>
      </c>
      <c r="T62" s="19"/>
      <c r="U62" s="31">
        <v>49</v>
      </c>
      <c r="V62" s="31">
        <f t="shared" si="15"/>
        <v>7361.083333333333</v>
      </c>
      <c r="W62" s="31"/>
      <c r="X62" s="31">
        <v>49</v>
      </c>
      <c r="Y62" s="31">
        <f aca="true" t="shared" si="27" ref="Y62:Y73">IF(A62=" "," ",($Z$61/12))</f>
        <v>5729.166666666651</v>
      </c>
      <c r="Z62" s="31"/>
    </row>
    <row r="63" spans="1:26" ht="10.5">
      <c r="A63" s="21">
        <f t="shared" si="17"/>
        <v>42615</v>
      </c>
      <c r="B63" s="22">
        <f t="shared" si="18"/>
        <v>4791666.666666653</v>
      </c>
      <c r="C63" s="22">
        <f>+IF(A63=" "," ",IF(A64=" ",($H$2-SUM($C$13:C62)),($H$2/$C$2)))</f>
        <v>208333.33333333334</v>
      </c>
      <c r="D63" s="22">
        <f t="shared" si="9"/>
        <v>61044.52054794502</v>
      </c>
      <c r="E63" s="22"/>
      <c r="F63" s="22">
        <f t="shared" si="10"/>
        <v>269377.85388127837</v>
      </c>
      <c r="G63" s="22">
        <f t="shared" si="11"/>
        <v>269377.85388127837</v>
      </c>
      <c r="H63" s="25" t="str">
        <f>+IF(J63=$I$2,XIRR($G$12:G63,$K$12:K63)," ")</f>
        <v> </v>
      </c>
      <c r="I63" s="25" t="str">
        <f>+IF(J63=$I$2,XIRR($F$12:F63,$K$12:K63)," ")</f>
        <v> </v>
      </c>
      <c r="J63" s="20">
        <f>IF(J62=" "," ",IF(EDATE(J62,1)&gt;$I$2," ",EDATE($J$13,L62)))</f>
        <v>42615</v>
      </c>
      <c r="K63" s="20">
        <f t="shared" si="1"/>
        <v>42615</v>
      </c>
      <c r="L63" s="19">
        <f t="shared" si="19"/>
        <v>51</v>
      </c>
      <c r="M63" s="26">
        <f t="shared" si="20"/>
        <v>31</v>
      </c>
      <c r="N63" s="26">
        <f t="shared" si="7"/>
        <v>0</v>
      </c>
      <c r="O63" s="19">
        <f t="shared" si="21"/>
        <v>2</v>
      </c>
      <c r="P63" s="19">
        <f t="shared" si="22"/>
        <v>9</v>
      </c>
      <c r="Q63" s="19">
        <f t="shared" si="23"/>
        <v>2016</v>
      </c>
      <c r="R63" s="23">
        <f t="shared" si="24"/>
        <v>42615</v>
      </c>
      <c r="S63" s="20">
        <f t="shared" si="13"/>
        <v>42615</v>
      </c>
      <c r="T63" s="19"/>
      <c r="U63" s="31">
        <v>50</v>
      </c>
      <c r="V63" s="31">
        <f t="shared" si="15"/>
        <v>7361.083333333333</v>
      </c>
      <c r="W63" s="31"/>
      <c r="X63" s="31">
        <v>50</v>
      </c>
      <c r="Y63" s="31">
        <f t="shared" si="27"/>
        <v>5729.166666666651</v>
      </c>
      <c r="Z63" s="31"/>
    </row>
    <row r="64" spans="1:26" ht="10.5">
      <c r="A64" s="21">
        <f t="shared" si="17"/>
        <v>42646</v>
      </c>
      <c r="B64" s="22">
        <f t="shared" si="18"/>
        <v>4583333.33333332</v>
      </c>
      <c r="C64" s="22">
        <f>+IF(A64=" "," ",IF(A65=" ",($H$2-SUM($C$13:C63)),($H$2/$C$2)))</f>
        <v>208333.33333333334</v>
      </c>
      <c r="D64" s="22">
        <f t="shared" si="9"/>
        <v>56506.84931506833</v>
      </c>
      <c r="E64" s="22"/>
      <c r="F64" s="22">
        <f t="shared" si="10"/>
        <v>264840.18264840165</v>
      </c>
      <c r="G64" s="22">
        <f t="shared" si="11"/>
        <v>264840.18264840165</v>
      </c>
      <c r="H64" s="25" t="str">
        <f>+IF(J64=$I$2,XIRR($G$12:G64,$K$12:K64)," ")</f>
        <v> </v>
      </c>
      <c r="I64" s="25" t="str">
        <f>+IF(J64=$I$2,XIRR($F$12:F64,$K$12:K64)," ")</f>
        <v> </v>
      </c>
      <c r="J64" s="20">
        <f>IF(J63=" "," ",IF(EDATE(J63,1)&gt;$I$2," ",EDATE($J$13,L63)))</f>
        <v>42645</v>
      </c>
      <c r="K64" s="20">
        <f t="shared" si="1"/>
        <v>42645</v>
      </c>
      <c r="L64" s="19">
        <f t="shared" si="19"/>
        <v>52</v>
      </c>
      <c r="M64" s="26">
        <f t="shared" si="20"/>
        <v>30</v>
      </c>
      <c r="N64" s="26">
        <f t="shared" si="7"/>
        <v>0</v>
      </c>
      <c r="O64" s="19">
        <f t="shared" si="21"/>
        <v>2</v>
      </c>
      <c r="P64" s="19">
        <f t="shared" si="22"/>
        <v>10</v>
      </c>
      <c r="Q64" s="19">
        <f t="shared" si="23"/>
        <v>2016</v>
      </c>
      <c r="R64" s="23">
        <f t="shared" si="24"/>
        <v>42645</v>
      </c>
      <c r="S64" s="20">
        <f t="shared" si="13"/>
        <v>42645</v>
      </c>
      <c r="T64" s="19"/>
      <c r="U64" s="31">
        <v>51</v>
      </c>
      <c r="V64" s="31">
        <f t="shared" si="15"/>
        <v>7361.083333333333</v>
      </c>
      <c r="W64" s="31"/>
      <c r="X64" s="31">
        <v>51</v>
      </c>
      <c r="Y64" s="31">
        <f t="shared" si="27"/>
        <v>5729.166666666651</v>
      </c>
      <c r="Z64" s="31"/>
    </row>
    <row r="65" spans="1:26" ht="10.5">
      <c r="A65" s="21">
        <f t="shared" si="17"/>
        <v>42676</v>
      </c>
      <c r="B65" s="22">
        <f t="shared" si="18"/>
        <v>4374999.999999987</v>
      </c>
      <c r="C65" s="22">
        <f>+IF(A65=" "," ",IF(A66=" ",($H$2-SUM($C$13:C64)),($H$2/$C$2)))</f>
        <v>208333.33333333334</v>
      </c>
      <c r="D65" s="22">
        <f t="shared" si="9"/>
        <v>55736.30136986285</v>
      </c>
      <c r="E65" s="22"/>
      <c r="F65" s="22">
        <f t="shared" si="10"/>
        <v>264069.6347031962</v>
      </c>
      <c r="G65" s="22">
        <f t="shared" si="11"/>
        <v>264069.6347031962</v>
      </c>
      <c r="H65" s="25" t="str">
        <f>+IF(J65=$I$2,XIRR($G$12:G65,$K$12:K65)," ")</f>
        <v> </v>
      </c>
      <c r="I65" s="25" t="str">
        <f>+IF(J65=$I$2,XIRR($F$12:F65,$K$12:K65)," ")</f>
        <v> </v>
      </c>
      <c r="J65" s="20">
        <f>IF(J64=" "," ",IF(EDATE(J64,1)&gt;$I$2," ",EDATE($J$13,L64)))</f>
        <v>42676</v>
      </c>
      <c r="K65" s="20">
        <f t="shared" si="1"/>
        <v>42676</v>
      </c>
      <c r="L65" s="19">
        <f t="shared" si="19"/>
        <v>53</v>
      </c>
      <c r="M65" s="26">
        <f t="shared" si="20"/>
        <v>31</v>
      </c>
      <c r="N65" s="26">
        <f t="shared" si="7"/>
        <v>0</v>
      </c>
      <c r="O65" s="19">
        <f t="shared" si="21"/>
        <v>2</v>
      </c>
      <c r="P65" s="19">
        <f t="shared" si="22"/>
        <v>11</v>
      </c>
      <c r="Q65" s="19">
        <f t="shared" si="23"/>
        <v>2016</v>
      </c>
      <c r="R65" s="23">
        <f t="shared" si="24"/>
        <v>42676</v>
      </c>
      <c r="S65" s="20">
        <f t="shared" si="13"/>
        <v>42676</v>
      </c>
      <c r="T65" s="19"/>
      <c r="U65" s="31">
        <v>52</v>
      </c>
      <c r="V65" s="31">
        <f t="shared" si="15"/>
        <v>7361.083333333333</v>
      </c>
      <c r="W65" s="31"/>
      <c r="X65" s="31">
        <v>52</v>
      </c>
      <c r="Y65" s="31">
        <f t="shared" si="27"/>
        <v>5729.166666666651</v>
      </c>
      <c r="Z65" s="31"/>
    </row>
    <row r="66" spans="1:26" ht="10.5">
      <c r="A66" s="21">
        <f t="shared" si="17"/>
        <v>42706</v>
      </c>
      <c r="B66" s="22">
        <f t="shared" si="18"/>
        <v>4166666.6666666535</v>
      </c>
      <c r="C66" s="22">
        <f>+IF(A66=" "," ",IF(A67=" ",($H$2-SUM($C$13:C65)),($H$2/$C$2)))</f>
        <v>208333.33333333334</v>
      </c>
      <c r="D66" s="22">
        <f t="shared" si="9"/>
        <v>51369.863013698465</v>
      </c>
      <c r="E66" s="22"/>
      <c r="F66" s="22">
        <f t="shared" si="10"/>
        <v>259703.1963470318</v>
      </c>
      <c r="G66" s="22">
        <f t="shared" si="11"/>
        <v>259703.1963470318</v>
      </c>
      <c r="H66" s="25" t="str">
        <f>+IF(J66=$I$2,XIRR($G$12:G66,$K$12:K66)," ")</f>
        <v> </v>
      </c>
      <c r="I66" s="25" t="str">
        <f>+IF(J66=$I$2,XIRR($F$12:F66,$K$12:K66)," ")</f>
        <v> </v>
      </c>
      <c r="J66" s="20">
        <f>IF(J65=" "," ",IF(EDATE(J65,1)&gt;$I$2," ",EDATE($J$13,L65)))</f>
        <v>42706</v>
      </c>
      <c r="K66" s="20">
        <f t="shared" si="1"/>
        <v>42706</v>
      </c>
      <c r="L66" s="19">
        <f t="shared" si="19"/>
        <v>54</v>
      </c>
      <c r="M66" s="26">
        <f t="shared" si="20"/>
        <v>30</v>
      </c>
      <c r="N66" s="26">
        <f t="shared" si="7"/>
        <v>0</v>
      </c>
      <c r="O66" s="19">
        <f t="shared" si="21"/>
        <v>2</v>
      </c>
      <c r="P66" s="19">
        <f t="shared" si="22"/>
        <v>12</v>
      </c>
      <c r="Q66" s="19">
        <f t="shared" si="23"/>
        <v>2016</v>
      </c>
      <c r="R66" s="23">
        <f t="shared" si="24"/>
        <v>42706</v>
      </c>
      <c r="S66" s="20">
        <f t="shared" si="13"/>
        <v>42706</v>
      </c>
      <c r="T66" s="19"/>
      <c r="U66" s="31">
        <v>53</v>
      </c>
      <c r="V66" s="31">
        <f t="shared" si="15"/>
        <v>7361.083333333333</v>
      </c>
      <c r="W66" s="31"/>
      <c r="X66" s="31">
        <v>53</v>
      </c>
      <c r="Y66" s="31">
        <f t="shared" si="27"/>
        <v>5729.166666666651</v>
      </c>
      <c r="Z66" s="31"/>
    </row>
    <row r="67" spans="1:26" ht="10.5">
      <c r="A67" s="21">
        <f t="shared" si="17"/>
        <v>42744</v>
      </c>
      <c r="B67" s="22">
        <f t="shared" si="18"/>
        <v>3958333.33333332</v>
      </c>
      <c r="C67" s="22">
        <f>+IF(A67=" "," ",IF(A68=" ",($H$2-SUM($C$13:C66)),($H$2/$C$2)))</f>
        <v>208333.33333333334</v>
      </c>
      <c r="D67" s="22">
        <f t="shared" si="9"/>
        <v>50428.08219178065</v>
      </c>
      <c r="E67" s="22"/>
      <c r="F67" s="22">
        <f t="shared" si="10"/>
        <v>258761.415525114</v>
      </c>
      <c r="G67" s="22">
        <f t="shared" si="11"/>
        <v>258761.415525114</v>
      </c>
      <c r="H67" s="25" t="str">
        <f>+IF(J67=$I$2,XIRR($G$12:G67,$K$12:K67)," ")</f>
        <v> </v>
      </c>
      <c r="I67" s="25" t="str">
        <f>+IF(J67=$I$2,XIRR($F$12:F67,$K$12:K67)," ")</f>
        <v> </v>
      </c>
      <c r="J67" s="20">
        <f>IF(J66=" "," ",IF(EDATE(J66,1)&gt;$I$2," ",EDATE($J$13,L66)))</f>
        <v>42737</v>
      </c>
      <c r="K67" s="20">
        <f t="shared" si="1"/>
        <v>42737</v>
      </c>
      <c r="L67" s="19">
        <f t="shared" si="19"/>
        <v>55</v>
      </c>
      <c r="M67" s="26">
        <f t="shared" si="20"/>
        <v>31</v>
      </c>
      <c r="N67" s="26">
        <f t="shared" si="7"/>
        <v>0</v>
      </c>
      <c r="O67" s="19">
        <f t="shared" si="21"/>
        <v>2</v>
      </c>
      <c r="P67" s="19">
        <f t="shared" si="22"/>
        <v>1</v>
      </c>
      <c r="Q67" s="19">
        <f t="shared" si="23"/>
        <v>2017</v>
      </c>
      <c r="R67" s="23" t="str">
        <f t="shared" si="24"/>
        <v>8/1/2017</v>
      </c>
      <c r="S67" s="20">
        <f t="shared" si="13"/>
        <v>42743</v>
      </c>
      <c r="T67" s="19"/>
      <c r="U67" s="31">
        <v>54</v>
      </c>
      <c r="V67" s="31">
        <f t="shared" si="15"/>
        <v>7361.083333333333</v>
      </c>
      <c r="W67" s="31"/>
      <c r="X67" s="31">
        <v>54</v>
      </c>
      <c r="Y67" s="31">
        <f t="shared" si="27"/>
        <v>5729.166666666651</v>
      </c>
      <c r="Z67" s="31"/>
    </row>
    <row r="68" spans="1:26" ht="10.5">
      <c r="A68" s="21">
        <f t="shared" si="17"/>
        <v>42768</v>
      </c>
      <c r="B68" s="22">
        <f t="shared" si="18"/>
        <v>3749999.9999999865</v>
      </c>
      <c r="C68" s="22">
        <f>+IF(A68=" "," ",IF(A69=" ",($H$2-SUM($C$13:C67)),($H$2/$C$2)))</f>
        <v>208333.33333333334</v>
      </c>
      <c r="D68" s="22">
        <f t="shared" si="9"/>
        <v>47773.97260273955</v>
      </c>
      <c r="E68" s="22"/>
      <c r="F68" s="22">
        <f t="shared" si="10"/>
        <v>256107.3059360729</v>
      </c>
      <c r="G68" s="22">
        <f t="shared" si="11"/>
        <v>256107.3059360729</v>
      </c>
      <c r="H68" s="25" t="str">
        <f>+IF(J68=$I$2,XIRR($G$12:G68,$K$12:K68)," ")</f>
        <v> </v>
      </c>
      <c r="I68" s="25" t="str">
        <f>+IF(J68=$I$2,XIRR($F$12:F68,$K$12:K68)," ")</f>
        <v> </v>
      </c>
      <c r="J68" s="20">
        <f>IF(J67=" "," ",IF(EDATE(J67,1)&gt;$I$2," ",EDATE($J$13,L67)))</f>
        <v>42768</v>
      </c>
      <c r="K68" s="20">
        <f t="shared" si="1"/>
        <v>42768</v>
      </c>
      <c r="L68" s="19">
        <f t="shared" si="19"/>
        <v>56</v>
      </c>
      <c r="M68" s="26">
        <f t="shared" si="20"/>
        <v>31</v>
      </c>
      <c r="N68" s="26">
        <f t="shared" si="7"/>
        <v>0</v>
      </c>
      <c r="O68" s="19">
        <f t="shared" si="21"/>
        <v>2</v>
      </c>
      <c r="P68" s="19">
        <f t="shared" si="22"/>
        <v>2</v>
      </c>
      <c r="Q68" s="19">
        <f t="shared" si="23"/>
        <v>2017</v>
      </c>
      <c r="R68" s="23">
        <f t="shared" si="24"/>
        <v>42768</v>
      </c>
      <c r="S68" s="20">
        <f t="shared" si="13"/>
        <v>42768</v>
      </c>
      <c r="T68" s="19"/>
      <c r="U68" s="31">
        <v>55</v>
      </c>
      <c r="V68" s="31">
        <f t="shared" si="15"/>
        <v>7361.083333333333</v>
      </c>
      <c r="W68" s="31"/>
      <c r="X68" s="31">
        <v>55</v>
      </c>
      <c r="Y68" s="31">
        <f t="shared" si="27"/>
        <v>5729.166666666651</v>
      </c>
      <c r="Z68" s="31"/>
    </row>
    <row r="69" spans="1:26" ht="10.5">
      <c r="A69" s="21">
        <f t="shared" si="17"/>
        <v>42796</v>
      </c>
      <c r="B69" s="22">
        <f t="shared" si="18"/>
        <v>3541666.666666653</v>
      </c>
      <c r="C69" s="22">
        <f>+IF(A69=" "," ",IF(A70=" ",($H$2-SUM($C$13:C68)),($H$2/$C$2)))</f>
        <v>208333.33333333334</v>
      </c>
      <c r="D69" s="22">
        <f t="shared" si="9"/>
        <v>40753.42465753408</v>
      </c>
      <c r="E69" s="22"/>
      <c r="F69" s="22">
        <f t="shared" si="10"/>
        <v>249086.75799086742</v>
      </c>
      <c r="G69" s="22">
        <f t="shared" si="11"/>
        <v>249086.75799086742</v>
      </c>
      <c r="H69" s="25" t="str">
        <f>+IF(J69=$I$2,XIRR($G$12:G69,$K$12:K69)," ")</f>
        <v> </v>
      </c>
      <c r="I69" s="25" t="str">
        <f>+IF(J69=$I$2,XIRR($F$12:F69,$K$12:K69)," ")</f>
        <v> </v>
      </c>
      <c r="J69" s="20">
        <f>IF(J68=" "," ",IF(EDATE(J68,1)&gt;$I$2," ",EDATE($J$13,L68)))</f>
        <v>42796</v>
      </c>
      <c r="K69" s="20">
        <f t="shared" si="1"/>
        <v>42796</v>
      </c>
      <c r="L69" s="19">
        <f t="shared" si="19"/>
        <v>57</v>
      </c>
      <c r="M69" s="26">
        <f t="shared" si="20"/>
        <v>28</v>
      </c>
      <c r="N69" s="26">
        <f t="shared" si="7"/>
        <v>0</v>
      </c>
      <c r="O69" s="19">
        <f t="shared" si="21"/>
        <v>2</v>
      </c>
      <c r="P69" s="19">
        <f t="shared" si="22"/>
        <v>3</v>
      </c>
      <c r="Q69" s="19">
        <f t="shared" si="23"/>
        <v>2017</v>
      </c>
      <c r="R69" s="23">
        <f t="shared" si="24"/>
        <v>42796</v>
      </c>
      <c r="S69" s="20">
        <f t="shared" si="13"/>
        <v>42796</v>
      </c>
      <c r="T69" s="19"/>
      <c r="U69" s="31">
        <v>56</v>
      </c>
      <c r="V69" s="31">
        <f t="shared" si="15"/>
        <v>7361.083333333333</v>
      </c>
      <c r="W69" s="31"/>
      <c r="X69" s="31">
        <v>56</v>
      </c>
      <c r="Y69" s="31">
        <f t="shared" si="27"/>
        <v>5729.166666666651</v>
      </c>
      <c r="Z69" s="31"/>
    </row>
    <row r="70" spans="1:26" ht="10.5">
      <c r="A70" s="21">
        <f t="shared" si="17"/>
        <v>42828</v>
      </c>
      <c r="B70" s="22">
        <f t="shared" si="18"/>
        <v>3333333.3333333195</v>
      </c>
      <c r="C70" s="22">
        <f>+IF(A70=" "," ",IF(A71=" ",($H$2-SUM($C$13:C69)),($H$2/$C$2)))</f>
        <v>208333.33333333334</v>
      </c>
      <c r="D70" s="22">
        <f t="shared" si="9"/>
        <v>42465.753424657356</v>
      </c>
      <c r="E70" s="22"/>
      <c r="F70" s="22">
        <f t="shared" si="10"/>
        <v>250799.0867579907</v>
      </c>
      <c r="G70" s="22">
        <f t="shared" si="11"/>
        <v>250799.0867579907</v>
      </c>
      <c r="H70" s="25" t="str">
        <f>+IF(J70=$I$2,XIRR($G$12:G70,$K$12:K70)," ")</f>
        <v> </v>
      </c>
      <c r="I70" s="25" t="str">
        <f>+IF(J70=$I$2,XIRR($F$12:F70,$K$12:K70)," ")</f>
        <v> </v>
      </c>
      <c r="J70" s="20">
        <f>IF(J69=" "," ",IF(EDATE(J69,1)&gt;$I$2," ",EDATE($J$13,L69)))</f>
        <v>42827</v>
      </c>
      <c r="K70" s="20">
        <f t="shared" si="1"/>
        <v>42827</v>
      </c>
      <c r="L70" s="19">
        <f t="shared" si="19"/>
        <v>58</v>
      </c>
      <c r="M70" s="26">
        <f t="shared" si="20"/>
        <v>31</v>
      </c>
      <c r="N70" s="26">
        <f t="shared" si="7"/>
        <v>0</v>
      </c>
      <c r="O70" s="19">
        <f t="shared" si="21"/>
        <v>2</v>
      </c>
      <c r="P70" s="19">
        <f t="shared" si="22"/>
        <v>4</v>
      </c>
      <c r="Q70" s="19">
        <f t="shared" si="23"/>
        <v>2017</v>
      </c>
      <c r="R70" s="23">
        <f t="shared" si="24"/>
        <v>42827</v>
      </c>
      <c r="S70" s="20">
        <f t="shared" si="13"/>
        <v>42827</v>
      </c>
      <c r="T70" s="19"/>
      <c r="U70" s="31">
        <v>57</v>
      </c>
      <c r="V70" s="31">
        <f t="shared" si="15"/>
        <v>7361.083333333333</v>
      </c>
      <c r="W70" s="31"/>
      <c r="X70" s="31">
        <v>57</v>
      </c>
      <c r="Y70" s="31">
        <f t="shared" si="27"/>
        <v>5729.166666666651</v>
      </c>
      <c r="Z70" s="31"/>
    </row>
    <row r="71" spans="1:26" ht="10.5">
      <c r="A71" s="21">
        <f t="shared" si="17"/>
        <v>42857</v>
      </c>
      <c r="B71" s="22">
        <f t="shared" si="18"/>
        <v>3124999.999999986</v>
      </c>
      <c r="C71" s="22">
        <f>+IF(A71=" "," ",IF(A72=" ",($H$2-SUM($C$13:C70)),($H$2/$C$2)))</f>
        <v>208333.33333333334</v>
      </c>
      <c r="D71" s="22">
        <f t="shared" si="9"/>
        <v>38527.39726027381</v>
      </c>
      <c r="E71" s="22"/>
      <c r="F71" s="22">
        <f t="shared" si="10"/>
        <v>246860.73059360715</v>
      </c>
      <c r="G71" s="22">
        <f t="shared" si="11"/>
        <v>246860.73059360715</v>
      </c>
      <c r="H71" s="25" t="str">
        <f>+IF(J71=$I$2,XIRR($G$12:G71,$K$12:K71)," ")</f>
        <v> </v>
      </c>
      <c r="I71" s="25" t="str">
        <f>+IF(J71=$I$2,XIRR($F$12:F71,$K$12:K71)," ")</f>
        <v> </v>
      </c>
      <c r="J71" s="20">
        <f>IF(J70=" "," ",IF(EDATE(J70,1)&gt;$I$2," ",EDATE($J$13,L70)))</f>
        <v>42857</v>
      </c>
      <c r="K71" s="20">
        <f t="shared" si="1"/>
        <v>42857</v>
      </c>
      <c r="L71" s="19">
        <f t="shared" si="19"/>
        <v>59</v>
      </c>
      <c r="M71" s="26">
        <f t="shared" si="20"/>
        <v>30</v>
      </c>
      <c r="N71" s="26">
        <f t="shared" si="7"/>
        <v>0</v>
      </c>
      <c r="O71" s="19">
        <f t="shared" si="21"/>
        <v>2</v>
      </c>
      <c r="P71" s="19">
        <f t="shared" si="22"/>
        <v>5</v>
      </c>
      <c r="Q71" s="19">
        <f t="shared" si="23"/>
        <v>2017</v>
      </c>
      <c r="R71" s="23">
        <f t="shared" si="24"/>
        <v>42857</v>
      </c>
      <c r="S71" s="20">
        <f t="shared" si="13"/>
        <v>42857</v>
      </c>
      <c r="T71" s="19"/>
      <c r="U71" s="31">
        <v>58</v>
      </c>
      <c r="V71" s="31">
        <f t="shared" si="15"/>
        <v>7361.083333333333</v>
      </c>
      <c r="W71" s="31"/>
      <c r="X71" s="31">
        <v>58</v>
      </c>
      <c r="Y71" s="31">
        <f t="shared" si="27"/>
        <v>5729.166666666651</v>
      </c>
      <c r="Z71" s="31"/>
    </row>
    <row r="72" spans="1:26" ht="10.5">
      <c r="A72" s="21">
        <f t="shared" si="17"/>
        <v>42888</v>
      </c>
      <c r="B72" s="22">
        <f t="shared" si="18"/>
        <v>2916666.6666666525</v>
      </c>
      <c r="C72" s="22">
        <f>+IF(A72=" "," ",IF(A73=" ",($H$2-SUM($C$13:C71)),($H$2/$C$2)))</f>
        <v>208333.33333333334</v>
      </c>
      <c r="D72" s="22">
        <f t="shared" si="9"/>
        <v>37157.53424657516</v>
      </c>
      <c r="E72" s="22"/>
      <c r="F72" s="22">
        <f t="shared" si="10"/>
        <v>245490.86757990852</v>
      </c>
      <c r="G72" s="22">
        <f t="shared" si="11"/>
        <v>245490.86757990852</v>
      </c>
      <c r="H72" s="25" t="str">
        <f>+IF(J72=$I$2,XIRR($G$12:G72,$K$12:K72)," ")</f>
        <v> </v>
      </c>
      <c r="I72" s="25" t="str">
        <f>+IF(J72=$I$2,XIRR($F$12:F72,$K$12:K72)," ")</f>
        <v> </v>
      </c>
      <c r="J72" s="20">
        <f>IF(J71=" "," ",IF(EDATE(J71,1)&gt;$I$2," ",EDATE($J$13,L71)))</f>
        <v>42888</v>
      </c>
      <c r="K72" s="20">
        <f t="shared" si="1"/>
        <v>42888</v>
      </c>
      <c r="L72" s="19">
        <f t="shared" si="19"/>
        <v>60</v>
      </c>
      <c r="M72" s="26">
        <f t="shared" si="20"/>
        <v>31</v>
      </c>
      <c r="N72" s="26">
        <f t="shared" si="7"/>
        <v>0</v>
      </c>
      <c r="O72" s="19">
        <f t="shared" si="21"/>
        <v>2</v>
      </c>
      <c r="P72" s="19">
        <f t="shared" si="22"/>
        <v>6</v>
      </c>
      <c r="Q72" s="19">
        <f t="shared" si="23"/>
        <v>2017</v>
      </c>
      <c r="R72" s="23">
        <f t="shared" si="24"/>
        <v>42888</v>
      </c>
      <c r="S72" s="20">
        <f t="shared" si="13"/>
        <v>42888</v>
      </c>
      <c r="T72" s="19"/>
      <c r="U72" s="31">
        <v>59</v>
      </c>
      <c r="V72" s="31">
        <f t="shared" si="15"/>
        <v>7361.083333333333</v>
      </c>
      <c r="W72" s="31"/>
      <c r="X72" s="31">
        <v>59</v>
      </c>
      <c r="Y72" s="31">
        <f t="shared" si="27"/>
        <v>5729.166666666651</v>
      </c>
      <c r="Z72" s="31"/>
    </row>
    <row r="73" spans="1:26" ht="10.5">
      <c r="A73" s="21">
        <f t="shared" si="17"/>
        <v>42919</v>
      </c>
      <c r="B73" s="22">
        <f t="shared" si="18"/>
        <v>2708333.333333319</v>
      </c>
      <c r="C73" s="22">
        <f>+IF(A73=" "," ",IF(A74=" ",($H$2-SUM($C$13:C72)),($H$2/$C$2)))</f>
        <v>208333.33333333334</v>
      </c>
      <c r="D73" s="22">
        <f t="shared" si="9"/>
        <v>33390.410958903936</v>
      </c>
      <c r="E73" s="22">
        <f>IF(A74=" "," ",IF(U86=U86,SUM(V74:V85),W73+SUM(V74:V85))+IF(X86=X86,SUM(Y74:Y85),Z73+SUM(Y74:Y85)))</f>
        <v>122707.9999999998</v>
      </c>
      <c r="F73" s="22">
        <f t="shared" si="10"/>
        <v>364431.7442922371</v>
      </c>
      <c r="G73" s="22">
        <f t="shared" si="11"/>
        <v>241723.74429223727</v>
      </c>
      <c r="H73" s="25" t="str">
        <f>+IF(J73=$I$2,XIRR($G$12:G73,$K$12:K73)," ")</f>
        <v> </v>
      </c>
      <c r="I73" s="25" t="str">
        <f>+IF(J73=$I$2,XIRR($F$12:F73,$K$12:K73)," ")</f>
        <v> </v>
      </c>
      <c r="J73" s="20">
        <f>IF(J72=" "," ",IF(EDATE(J72,1)&gt;$I$2," ",EDATE($J$13,L72)))</f>
        <v>42918</v>
      </c>
      <c r="K73" s="20">
        <f t="shared" si="1"/>
        <v>42918</v>
      </c>
      <c r="L73" s="19">
        <f t="shared" si="19"/>
        <v>61</v>
      </c>
      <c r="M73" s="26">
        <f t="shared" si="20"/>
        <v>30</v>
      </c>
      <c r="N73" s="26">
        <f t="shared" si="7"/>
        <v>0</v>
      </c>
      <c r="O73" s="19">
        <f t="shared" si="21"/>
        <v>2</v>
      </c>
      <c r="P73" s="19">
        <f t="shared" si="22"/>
        <v>7</v>
      </c>
      <c r="Q73" s="19">
        <f t="shared" si="23"/>
        <v>2017</v>
      </c>
      <c r="R73" s="23">
        <f t="shared" si="24"/>
        <v>42918</v>
      </c>
      <c r="S73" s="20">
        <f t="shared" si="13"/>
        <v>42918</v>
      </c>
      <c r="T73" s="19"/>
      <c r="U73" s="31">
        <v>60</v>
      </c>
      <c r="V73" s="31">
        <f t="shared" si="15"/>
        <v>7361.083333333333</v>
      </c>
      <c r="W73" s="31">
        <f>+$F$2</f>
        <v>88333</v>
      </c>
      <c r="X73" s="31">
        <v>60</v>
      </c>
      <c r="Y73" s="31">
        <f t="shared" si="27"/>
        <v>5729.166666666651</v>
      </c>
      <c r="Z73" s="31">
        <f>+instruction!$D$23*differentiated!B74</f>
        <v>34374.9999999998</v>
      </c>
    </row>
    <row r="74" spans="1:26" ht="10.5">
      <c r="A74" s="21">
        <f t="shared" si="17"/>
        <v>42949</v>
      </c>
      <c r="B74" s="22">
        <f t="shared" si="18"/>
        <v>2499999.9999999856</v>
      </c>
      <c r="C74" s="22">
        <f>+IF(A74=" "," ",IF(A75=" ",($H$2-SUM($C$13:C73)),($H$2/$C$2)))</f>
        <v>208333.33333333334</v>
      </c>
      <c r="D74" s="22">
        <f t="shared" si="9"/>
        <v>31849.315068492964</v>
      </c>
      <c r="E74" s="22"/>
      <c r="F74" s="22">
        <f t="shared" si="10"/>
        <v>240182.6484018263</v>
      </c>
      <c r="G74" s="22">
        <f t="shared" si="11"/>
        <v>240182.6484018263</v>
      </c>
      <c r="H74" s="25" t="str">
        <f>+IF(J74=$I$2,XIRR($G$12:G74,$K$12:K74)," ")</f>
        <v> </v>
      </c>
      <c r="I74" s="25" t="str">
        <f>+IF(J74=$I$2,XIRR($F$12:F74,$K$12:K74)," ")</f>
        <v> </v>
      </c>
      <c r="J74" s="20">
        <f>IF(J73=" "," ",IF(EDATE(J73,1)&gt;$I$2," ",EDATE($J$13,L73)))</f>
        <v>42949</v>
      </c>
      <c r="K74" s="20">
        <f t="shared" si="1"/>
        <v>42949</v>
      </c>
      <c r="L74" s="19">
        <f t="shared" si="19"/>
        <v>62</v>
      </c>
      <c r="M74" s="26">
        <f t="shared" si="20"/>
        <v>31</v>
      </c>
      <c r="N74" s="26">
        <f t="shared" si="7"/>
        <v>0</v>
      </c>
      <c r="O74" s="19">
        <f t="shared" si="21"/>
        <v>2</v>
      </c>
      <c r="P74" s="19">
        <f t="shared" si="22"/>
        <v>8</v>
      </c>
      <c r="Q74" s="19">
        <f t="shared" si="23"/>
        <v>2017</v>
      </c>
      <c r="R74" s="23">
        <f t="shared" si="24"/>
        <v>42949</v>
      </c>
      <c r="S74" s="20">
        <f t="shared" si="13"/>
        <v>42949</v>
      </c>
      <c r="T74" s="19"/>
      <c r="U74" s="31">
        <v>61</v>
      </c>
      <c r="V74" s="31">
        <f t="shared" si="15"/>
        <v>7361.083333333333</v>
      </c>
      <c r="W74" s="31"/>
      <c r="X74" s="31">
        <v>61</v>
      </c>
      <c r="Y74" s="31">
        <f aca="true" t="shared" si="28" ref="Y74:Y85">IF(A74=" "," ",($Z$73/12))</f>
        <v>2864.583333333317</v>
      </c>
      <c r="Z74" s="31"/>
    </row>
    <row r="75" spans="1:26" ht="10.5">
      <c r="A75" s="21">
        <f t="shared" si="17"/>
        <v>42982</v>
      </c>
      <c r="B75" s="22">
        <f t="shared" si="18"/>
        <v>2291666.666666652</v>
      </c>
      <c r="C75" s="22">
        <f>+IF(A75=" "," ",IF(A76=" ",($H$2-SUM($C$13:C74)),($H$2/$C$2)))</f>
        <v>208333.33333333334</v>
      </c>
      <c r="D75" s="22">
        <f t="shared" si="9"/>
        <v>29195.20547945187</v>
      </c>
      <c r="E75" s="22"/>
      <c r="F75" s="22">
        <f t="shared" si="10"/>
        <v>237528.5388127852</v>
      </c>
      <c r="G75" s="22">
        <f t="shared" si="11"/>
        <v>237528.5388127852</v>
      </c>
      <c r="H75" s="25" t="str">
        <f>+IF(J75=$I$2,XIRR($G$12:G75,$K$12:K75)," ")</f>
        <v> </v>
      </c>
      <c r="I75" s="25" t="str">
        <f>+IF(J75=$I$2,XIRR($F$12:F75,$K$12:K75)," ")</f>
        <v> </v>
      </c>
      <c r="J75" s="20">
        <f>IF(J74=" "," ",IF(EDATE(J74,1)&gt;$I$2," ",EDATE($J$13,L74)))</f>
        <v>42980</v>
      </c>
      <c r="K75" s="20">
        <f t="shared" si="1"/>
        <v>42980</v>
      </c>
      <c r="L75" s="19">
        <f t="shared" si="19"/>
        <v>63</v>
      </c>
      <c r="M75" s="26">
        <f t="shared" si="20"/>
        <v>31</v>
      </c>
      <c r="N75" s="26">
        <f t="shared" si="7"/>
        <v>0</v>
      </c>
      <c r="O75" s="19">
        <f t="shared" si="21"/>
        <v>2</v>
      </c>
      <c r="P75" s="19">
        <f t="shared" si="22"/>
        <v>9</v>
      </c>
      <c r="Q75" s="19">
        <f t="shared" si="23"/>
        <v>2017</v>
      </c>
      <c r="R75" s="23">
        <f t="shared" si="24"/>
        <v>42980</v>
      </c>
      <c r="S75" s="20">
        <f t="shared" si="13"/>
        <v>42980</v>
      </c>
      <c r="T75" s="19"/>
      <c r="U75" s="31">
        <v>62</v>
      </c>
      <c r="V75" s="31">
        <f t="shared" si="15"/>
        <v>7361.083333333333</v>
      </c>
      <c r="W75" s="31"/>
      <c r="X75" s="31">
        <v>62</v>
      </c>
      <c r="Y75" s="31">
        <f t="shared" si="28"/>
        <v>2864.583333333317</v>
      </c>
      <c r="Z75" s="31"/>
    </row>
    <row r="76" spans="1:26" ht="10.5">
      <c r="A76" s="21">
        <f t="shared" si="17"/>
        <v>43010</v>
      </c>
      <c r="B76" s="22">
        <f t="shared" si="18"/>
        <v>2083333.3333333188</v>
      </c>
      <c r="C76" s="22">
        <f>+IF(A76=" "," ",IF(A77=" ",($H$2-SUM($C$13:C75)),($H$2/$C$2)))</f>
        <v>208333.33333333334</v>
      </c>
      <c r="D76" s="22">
        <f t="shared" si="9"/>
        <v>25684.931506849134</v>
      </c>
      <c r="E76" s="22"/>
      <c r="F76" s="22">
        <f t="shared" si="10"/>
        <v>234018.26484018247</v>
      </c>
      <c r="G76" s="22">
        <f t="shared" si="11"/>
        <v>234018.26484018247</v>
      </c>
      <c r="H76" s="25" t="str">
        <f>+IF(J76=$I$2,XIRR($G$12:G76,$K$12:K76)," ")</f>
        <v> </v>
      </c>
      <c r="I76" s="25" t="str">
        <f>+IF(J76=$I$2,XIRR($F$12:F76,$K$12:K76)," ")</f>
        <v> </v>
      </c>
      <c r="J76" s="20">
        <f>IF(J75=" "," ",IF(EDATE(J75,1)&gt;$I$2," ",EDATE($J$13,L75)))</f>
        <v>43010</v>
      </c>
      <c r="K76" s="20">
        <f aca="true" t="shared" si="29" ref="K76:K139">IF(J77=" ",A76,VALUE(J76))</f>
        <v>43010</v>
      </c>
      <c r="L76" s="19">
        <f t="shared" si="19"/>
        <v>64</v>
      </c>
      <c r="M76" s="26">
        <f t="shared" si="20"/>
        <v>30</v>
      </c>
      <c r="N76" s="26">
        <f t="shared" si="7"/>
        <v>0</v>
      </c>
      <c r="O76" s="19">
        <f t="shared" si="21"/>
        <v>2</v>
      </c>
      <c r="P76" s="19">
        <f t="shared" si="22"/>
        <v>10</v>
      </c>
      <c r="Q76" s="19">
        <f t="shared" si="23"/>
        <v>2017</v>
      </c>
      <c r="R76" s="23">
        <f t="shared" si="24"/>
        <v>43010</v>
      </c>
      <c r="S76" s="20">
        <f t="shared" si="13"/>
        <v>43010</v>
      </c>
      <c r="T76" s="19"/>
      <c r="U76" s="31">
        <v>63</v>
      </c>
      <c r="V76" s="31">
        <f t="shared" si="15"/>
        <v>7361.083333333333</v>
      </c>
      <c r="W76" s="31"/>
      <c r="X76" s="31">
        <v>63</v>
      </c>
      <c r="Y76" s="31">
        <f t="shared" si="28"/>
        <v>2864.583333333317</v>
      </c>
      <c r="Z76" s="31"/>
    </row>
    <row r="77" spans="1:26" ht="10.5">
      <c r="A77" s="21">
        <f t="shared" si="17"/>
        <v>43041</v>
      </c>
      <c r="B77" s="22">
        <f t="shared" si="18"/>
        <v>1874999.9999999856</v>
      </c>
      <c r="C77" s="22">
        <f>+IF(A77=" "," ",IF(A78=" ",($H$2-SUM($C$13:C76)),($H$2/$C$2)))</f>
        <v>208333.33333333334</v>
      </c>
      <c r="D77" s="22">
        <f t="shared" si="9"/>
        <v>23886.986301369678</v>
      </c>
      <c r="E77" s="22"/>
      <c r="F77" s="22">
        <f t="shared" si="10"/>
        <v>232220.31963470302</v>
      </c>
      <c r="G77" s="22">
        <f t="shared" si="11"/>
        <v>232220.31963470302</v>
      </c>
      <c r="H77" s="25" t="str">
        <f>+IF(J77=$I$2,XIRR($G$12:G77,$K$12:K77)," ")</f>
        <v> </v>
      </c>
      <c r="I77" s="25" t="str">
        <f>+IF(J77=$I$2,XIRR($F$12:F77,$K$12:K77)," ")</f>
        <v> </v>
      </c>
      <c r="J77" s="20">
        <f>IF(J76=" "," ",IF(EDATE(J76,1)&gt;$I$2," ",EDATE($J$13,L76)))</f>
        <v>43041</v>
      </c>
      <c r="K77" s="20">
        <f t="shared" si="29"/>
        <v>43041</v>
      </c>
      <c r="L77" s="19">
        <f t="shared" si="19"/>
        <v>65</v>
      </c>
      <c r="M77" s="26">
        <f t="shared" si="20"/>
        <v>31</v>
      </c>
      <c r="N77" s="26">
        <f aca="true" t="shared" si="30" ref="N77:N140">IF(A78=" ",IF(J77=A77,0,(A77-J77)),0)</f>
        <v>0</v>
      </c>
      <c r="O77" s="19">
        <f t="shared" si="21"/>
        <v>2</v>
      </c>
      <c r="P77" s="19">
        <f t="shared" si="22"/>
        <v>11</v>
      </c>
      <c r="Q77" s="19">
        <f t="shared" si="23"/>
        <v>2017</v>
      </c>
      <c r="R77" s="23">
        <f t="shared" si="24"/>
        <v>43041</v>
      </c>
      <c r="S77" s="20">
        <f t="shared" si="13"/>
        <v>43041</v>
      </c>
      <c r="T77" s="19"/>
      <c r="U77" s="31">
        <v>64</v>
      </c>
      <c r="V77" s="31">
        <f t="shared" si="15"/>
        <v>7361.083333333333</v>
      </c>
      <c r="W77" s="31"/>
      <c r="X77" s="31">
        <v>64</v>
      </c>
      <c r="Y77" s="31">
        <f t="shared" si="28"/>
        <v>2864.583333333317</v>
      </c>
      <c r="Z77" s="31"/>
    </row>
    <row r="78" spans="1:26" ht="10.5">
      <c r="A78" s="21">
        <f t="shared" si="17"/>
        <v>43073</v>
      </c>
      <c r="B78" s="22">
        <f t="shared" si="18"/>
        <v>1666666.6666666523</v>
      </c>
      <c r="C78" s="22">
        <f>+IF(A78=" "," ",IF(A79=" ",($H$2-SUM($C$13:C77)),($H$2/$C$2)))</f>
        <v>208333.33333333334</v>
      </c>
      <c r="D78" s="22">
        <f aca="true" t="shared" si="31" ref="D78:D141">+IF(A78=" "," ",(B78*$B$2/365*(M78+VALUE(N78))))</f>
        <v>20547.945205479275</v>
      </c>
      <c r="E78" s="22"/>
      <c r="F78" s="22">
        <f aca="true" t="shared" si="32" ref="F78:F141">IF(J78=" "," ",(C78+D78+IF(E78=" ",0,E78)))</f>
        <v>228881.27853881262</v>
      </c>
      <c r="G78" s="22">
        <f aca="true" t="shared" si="33" ref="G78:G141">IF(J78=" "," ",(C78+D78))</f>
        <v>228881.27853881262</v>
      </c>
      <c r="H78" s="25" t="str">
        <f>+IF(J78=$I$2,XIRR($G$12:G78,$K$12:K78)," ")</f>
        <v> </v>
      </c>
      <c r="I78" s="25" t="str">
        <f>+IF(J78=$I$2,XIRR($F$12:F78,$K$12:K78)," ")</f>
        <v> </v>
      </c>
      <c r="J78" s="20">
        <f>IF(J77=" "," ",IF(EDATE(J77,1)&gt;$I$2," ",EDATE($J$13,L77)))</f>
        <v>43071</v>
      </c>
      <c r="K78" s="20">
        <f t="shared" si="29"/>
        <v>43071</v>
      </c>
      <c r="L78" s="19">
        <f t="shared" si="19"/>
        <v>66</v>
      </c>
      <c r="M78" s="26">
        <f t="shared" si="20"/>
        <v>30</v>
      </c>
      <c r="N78" s="26">
        <f t="shared" si="30"/>
        <v>0</v>
      </c>
      <c r="O78" s="19">
        <f t="shared" si="21"/>
        <v>2</v>
      </c>
      <c r="P78" s="19">
        <f t="shared" si="22"/>
        <v>12</v>
      </c>
      <c r="Q78" s="19">
        <f t="shared" si="23"/>
        <v>2017</v>
      </c>
      <c r="R78" s="23">
        <f t="shared" si="24"/>
        <v>43071</v>
      </c>
      <c r="S78" s="20">
        <f aca="true" t="shared" si="34" ref="S78:S141">IF(R78=" "," ",VALUE(R78))</f>
        <v>43071</v>
      </c>
      <c r="T78" s="19"/>
      <c r="U78" s="31">
        <v>65</v>
      </c>
      <c r="V78" s="31">
        <f t="shared" si="15"/>
        <v>7361.083333333333</v>
      </c>
      <c r="W78" s="31"/>
      <c r="X78" s="31">
        <v>65</v>
      </c>
      <c r="Y78" s="31">
        <f t="shared" si="28"/>
        <v>2864.583333333317</v>
      </c>
      <c r="Z78" s="31"/>
    </row>
    <row r="79" spans="1:26" ht="10.5">
      <c r="A79" s="21">
        <f t="shared" si="17"/>
        <v>43108</v>
      </c>
      <c r="B79" s="22">
        <f t="shared" si="18"/>
        <v>1458333.333333319</v>
      </c>
      <c r="C79" s="22">
        <f>+IF(A79=" "," ",IF(A80=" ",($H$2-SUM($C$13:C78)),($H$2/$C$2)))</f>
        <v>208333.33333333334</v>
      </c>
      <c r="D79" s="22">
        <f t="shared" si="31"/>
        <v>18578.767123287485</v>
      </c>
      <c r="E79" s="22"/>
      <c r="F79" s="22">
        <f t="shared" si="32"/>
        <v>226912.10045662083</v>
      </c>
      <c r="G79" s="22">
        <f t="shared" si="33"/>
        <v>226912.10045662083</v>
      </c>
      <c r="H79" s="25" t="str">
        <f>+IF(J79=$I$2,XIRR($G$12:G79,$K$12:K79)," ")</f>
        <v> </v>
      </c>
      <c r="I79" s="25" t="str">
        <f>+IF(J79=$I$2,XIRR($F$12:F79,$K$12:K79)," ")</f>
        <v> </v>
      </c>
      <c r="J79" s="20">
        <f>IF(J78=" "," ",IF(EDATE(J78,1)&gt;$I$2," ",EDATE($J$13,L78)))</f>
        <v>43102</v>
      </c>
      <c r="K79" s="20">
        <f t="shared" si="29"/>
        <v>43102</v>
      </c>
      <c r="L79" s="19">
        <f t="shared" si="19"/>
        <v>67</v>
      </c>
      <c r="M79" s="26">
        <f t="shared" si="20"/>
        <v>31</v>
      </c>
      <c r="N79" s="26">
        <f t="shared" si="30"/>
        <v>0</v>
      </c>
      <c r="O79" s="19">
        <f t="shared" si="21"/>
        <v>2</v>
      </c>
      <c r="P79" s="19">
        <f t="shared" si="22"/>
        <v>1</v>
      </c>
      <c r="Q79" s="19">
        <f t="shared" si="23"/>
        <v>2018</v>
      </c>
      <c r="R79" s="23" t="str">
        <f t="shared" si="24"/>
        <v>8/1/2018</v>
      </c>
      <c r="S79" s="20">
        <f t="shared" si="34"/>
        <v>43108</v>
      </c>
      <c r="T79" s="19"/>
      <c r="U79" s="31">
        <v>66</v>
      </c>
      <c r="V79" s="31">
        <f t="shared" si="15"/>
        <v>7361.083333333333</v>
      </c>
      <c r="W79" s="31"/>
      <c r="X79" s="31">
        <v>66</v>
      </c>
      <c r="Y79" s="31">
        <f t="shared" si="28"/>
        <v>2864.583333333317</v>
      </c>
      <c r="Z79" s="31"/>
    </row>
    <row r="80" spans="1:26" ht="10.5">
      <c r="A80" s="21">
        <f t="shared" si="17"/>
        <v>43133</v>
      </c>
      <c r="B80" s="22">
        <f t="shared" si="18"/>
        <v>1249999.9999999858</v>
      </c>
      <c r="C80" s="22">
        <f>+IF(A80=" "," ",IF(A81=" ",($H$2-SUM($C$13:C79)),($H$2/$C$2)))</f>
        <v>208333.33333333334</v>
      </c>
      <c r="D80" s="22">
        <f t="shared" si="31"/>
        <v>15924.657534246395</v>
      </c>
      <c r="E80" s="22"/>
      <c r="F80" s="22">
        <f t="shared" si="32"/>
        <v>224257.99086757973</v>
      </c>
      <c r="G80" s="22">
        <f t="shared" si="33"/>
        <v>224257.99086757973</v>
      </c>
      <c r="H80" s="25" t="str">
        <f>+IF(J80=$I$2,XIRR($G$12:G80,$K$12:K80)," ")</f>
        <v> </v>
      </c>
      <c r="I80" s="25" t="str">
        <f>+IF(J80=$I$2,XIRR($F$12:F80,$K$12:K80)," ")</f>
        <v> </v>
      </c>
      <c r="J80" s="20">
        <f>IF(J79=" "," ",IF(EDATE(J79,1)&gt;$I$2," ",EDATE($J$13,L79)))</f>
        <v>43133</v>
      </c>
      <c r="K80" s="20">
        <f t="shared" si="29"/>
        <v>43133</v>
      </c>
      <c r="L80" s="19">
        <f t="shared" si="19"/>
        <v>68</v>
      </c>
      <c r="M80" s="26">
        <f t="shared" si="20"/>
        <v>31</v>
      </c>
      <c r="N80" s="26">
        <f t="shared" si="30"/>
        <v>0</v>
      </c>
      <c r="O80" s="19">
        <f t="shared" si="21"/>
        <v>2</v>
      </c>
      <c r="P80" s="19">
        <f t="shared" si="22"/>
        <v>2</v>
      </c>
      <c r="Q80" s="19">
        <f t="shared" si="23"/>
        <v>2018</v>
      </c>
      <c r="R80" s="23">
        <f t="shared" si="24"/>
        <v>43133</v>
      </c>
      <c r="S80" s="20">
        <f t="shared" si="34"/>
        <v>43133</v>
      </c>
      <c r="T80" s="19"/>
      <c r="U80" s="31">
        <v>67</v>
      </c>
      <c r="V80" s="31">
        <f aca="true" t="shared" si="35" ref="V80:V143">IF(A80=" "," ",($F$2/12))</f>
        <v>7361.083333333333</v>
      </c>
      <c r="W80" s="31"/>
      <c r="X80" s="31">
        <v>67</v>
      </c>
      <c r="Y80" s="31">
        <f t="shared" si="28"/>
        <v>2864.583333333317</v>
      </c>
      <c r="Z80" s="31"/>
    </row>
    <row r="81" spans="1:26" ht="10.5">
      <c r="A81" s="21">
        <f t="shared" si="17"/>
        <v>43161</v>
      </c>
      <c r="B81" s="22">
        <f t="shared" si="18"/>
        <v>1041666.6666666524</v>
      </c>
      <c r="C81" s="22">
        <f>+IF(A81=" "," ",IF(A82=" ",($H$2-SUM($C$13:C80)),($H$2/$C$2)))</f>
        <v>208333.33333333334</v>
      </c>
      <c r="D81" s="22">
        <f t="shared" si="31"/>
        <v>11986.301369862847</v>
      </c>
      <c r="E81" s="22"/>
      <c r="F81" s="22">
        <f t="shared" si="32"/>
        <v>220319.63470319618</v>
      </c>
      <c r="G81" s="22">
        <f t="shared" si="33"/>
        <v>220319.63470319618</v>
      </c>
      <c r="H81" s="25" t="str">
        <f>+IF(J81=$I$2,XIRR($G$12:G81,$K$12:K81)," ")</f>
        <v> </v>
      </c>
      <c r="I81" s="25" t="str">
        <f>+IF(J81=$I$2,XIRR($F$12:F81,$K$12:K81)," ")</f>
        <v> </v>
      </c>
      <c r="J81" s="20">
        <f>IF(J80=" "," ",IF(EDATE(J80,1)&gt;$I$2," ",EDATE($J$13,L80)))</f>
        <v>43161</v>
      </c>
      <c r="K81" s="20">
        <f t="shared" si="29"/>
        <v>43161</v>
      </c>
      <c r="L81" s="19">
        <f t="shared" si="19"/>
        <v>69</v>
      </c>
      <c r="M81" s="26">
        <f t="shared" si="20"/>
        <v>28</v>
      </c>
      <c r="N81" s="26">
        <f t="shared" si="30"/>
        <v>0</v>
      </c>
      <c r="O81" s="19">
        <f t="shared" si="21"/>
        <v>2</v>
      </c>
      <c r="P81" s="19">
        <f t="shared" si="22"/>
        <v>3</v>
      </c>
      <c r="Q81" s="19">
        <f t="shared" si="23"/>
        <v>2018</v>
      </c>
      <c r="R81" s="23">
        <f t="shared" si="24"/>
        <v>43161</v>
      </c>
      <c r="S81" s="20">
        <f t="shared" si="34"/>
        <v>43161</v>
      </c>
      <c r="T81" s="19"/>
      <c r="U81" s="31">
        <v>68</v>
      </c>
      <c r="V81" s="31">
        <f t="shared" si="35"/>
        <v>7361.083333333333</v>
      </c>
      <c r="W81" s="31"/>
      <c r="X81" s="31">
        <v>68</v>
      </c>
      <c r="Y81" s="31">
        <f t="shared" si="28"/>
        <v>2864.583333333317</v>
      </c>
      <c r="Z81" s="31"/>
    </row>
    <row r="82" spans="1:26" ht="10.5">
      <c r="A82" s="21">
        <f t="shared" si="17"/>
        <v>43192</v>
      </c>
      <c r="B82" s="22">
        <f t="shared" si="18"/>
        <v>833333.333333319</v>
      </c>
      <c r="C82" s="22">
        <f>+IF(A82=" "," ",IF(A83=" ",($H$2-SUM($C$13:C81)),($H$2/$C$2)))</f>
        <v>208333.33333333334</v>
      </c>
      <c r="D82" s="22">
        <f t="shared" si="31"/>
        <v>10616.4383561642</v>
      </c>
      <c r="E82" s="22"/>
      <c r="F82" s="22">
        <f t="shared" si="32"/>
        <v>218949.77168949755</v>
      </c>
      <c r="G82" s="22">
        <f t="shared" si="33"/>
        <v>218949.77168949755</v>
      </c>
      <c r="H82" s="25" t="str">
        <f>+IF(J82=$I$2,XIRR($G$12:G82,$K$12:K82)," ")</f>
        <v> </v>
      </c>
      <c r="I82" s="25" t="str">
        <f>+IF(J82=$I$2,XIRR($F$12:F82,$K$12:K82)," ")</f>
        <v> </v>
      </c>
      <c r="J82" s="20">
        <f>IF(J81=" "," ",IF(EDATE(J81,1)&gt;$I$2," ",EDATE($J$13,L81)))</f>
        <v>43192</v>
      </c>
      <c r="K82" s="20">
        <f t="shared" si="29"/>
        <v>43192</v>
      </c>
      <c r="L82" s="19">
        <f t="shared" si="19"/>
        <v>70</v>
      </c>
      <c r="M82" s="26">
        <f t="shared" si="20"/>
        <v>31</v>
      </c>
      <c r="N82" s="26">
        <f t="shared" si="30"/>
        <v>0</v>
      </c>
      <c r="O82" s="19">
        <f t="shared" si="21"/>
        <v>2</v>
      </c>
      <c r="P82" s="19">
        <f t="shared" si="22"/>
        <v>4</v>
      </c>
      <c r="Q82" s="19">
        <f t="shared" si="23"/>
        <v>2018</v>
      </c>
      <c r="R82" s="23">
        <f t="shared" si="24"/>
        <v>43192</v>
      </c>
      <c r="S82" s="20">
        <f t="shared" si="34"/>
        <v>43192</v>
      </c>
      <c r="T82" s="19"/>
      <c r="U82" s="31">
        <v>69</v>
      </c>
      <c r="V82" s="31">
        <f t="shared" si="35"/>
        <v>7361.083333333333</v>
      </c>
      <c r="W82" s="31"/>
      <c r="X82" s="31">
        <v>69</v>
      </c>
      <c r="Y82" s="31">
        <f t="shared" si="28"/>
        <v>2864.583333333317</v>
      </c>
      <c r="Z82" s="31"/>
    </row>
    <row r="83" spans="1:26" ht="10.5">
      <c r="A83" s="21">
        <f t="shared" si="17"/>
        <v>43222</v>
      </c>
      <c r="B83" s="22">
        <f t="shared" si="18"/>
        <v>624999.9999999857</v>
      </c>
      <c r="C83" s="22">
        <f>+IF(A83=" "," ",IF(A84=" ",($H$2-SUM($C$13:C82)),($H$2/$C$2)))</f>
        <v>208333.33333333334</v>
      </c>
      <c r="D83" s="22">
        <f t="shared" si="31"/>
        <v>7705.479452054618</v>
      </c>
      <c r="E83" s="22"/>
      <c r="F83" s="22">
        <f t="shared" si="32"/>
        <v>216038.81278538797</v>
      </c>
      <c r="G83" s="22">
        <f t="shared" si="33"/>
        <v>216038.81278538797</v>
      </c>
      <c r="H83" s="25" t="str">
        <f>+IF(J83=$I$2,XIRR($G$12:G83,$K$12:K83)," ")</f>
        <v> </v>
      </c>
      <c r="I83" s="25" t="str">
        <f>+IF(J83=$I$2,XIRR($F$12:F83,$K$12:K83)," ")</f>
        <v> </v>
      </c>
      <c r="J83" s="20">
        <f>IF(J82=" "," ",IF(EDATE(J82,1)&gt;$I$2," ",EDATE($J$13,L82)))</f>
        <v>43222</v>
      </c>
      <c r="K83" s="20">
        <f t="shared" si="29"/>
        <v>43222</v>
      </c>
      <c r="L83" s="19">
        <f t="shared" si="19"/>
        <v>71</v>
      </c>
      <c r="M83" s="26">
        <f t="shared" si="20"/>
        <v>30</v>
      </c>
      <c r="N83" s="26">
        <f t="shared" si="30"/>
        <v>0</v>
      </c>
      <c r="O83" s="19">
        <f t="shared" si="21"/>
        <v>2</v>
      </c>
      <c r="P83" s="19">
        <f t="shared" si="22"/>
        <v>5</v>
      </c>
      <c r="Q83" s="19">
        <f t="shared" si="23"/>
        <v>2018</v>
      </c>
      <c r="R83" s="23">
        <f t="shared" si="24"/>
        <v>43222</v>
      </c>
      <c r="S83" s="20">
        <f t="shared" si="34"/>
        <v>43222</v>
      </c>
      <c r="T83" s="19"/>
      <c r="U83" s="31">
        <v>70</v>
      </c>
      <c r="V83" s="31">
        <f t="shared" si="35"/>
        <v>7361.083333333333</v>
      </c>
      <c r="W83" s="31"/>
      <c r="X83" s="31">
        <v>70</v>
      </c>
      <c r="Y83" s="31">
        <f t="shared" si="28"/>
        <v>2864.583333333317</v>
      </c>
      <c r="Z83" s="31"/>
    </row>
    <row r="84" spans="1:26" ht="10.5">
      <c r="A84" s="21">
        <f t="shared" si="17"/>
        <v>43255</v>
      </c>
      <c r="B84" s="22">
        <f t="shared" si="18"/>
        <v>416666.6666666523</v>
      </c>
      <c r="C84" s="22">
        <f>+IF(A84=" "," ",IF(A85=" ",($H$2-SUM($C$13:C83)),($H$2/$C$2)))</f>
        <v>208333.33333333334</v>
      </c>
      <c r="D84" s="22">
        <f t="shared" si="31"/>
        <v>5308.219178082009</v>
      </c>
      <c r="E84" s="22"/>
      <c r="F84" s="22">
        <f t="shared" si="32"/>
        <v>213641.55251141536</v>
      </c>
      <c r="G84" s="22">
        <f t="shared" si="33"/>
        <v>213641.55251141536</v>
      </c>
      <c r="H84" s="25" t="str">
        <f>+IF(J84=$I$2,XIRR($G$12:G84,$K$12:K84)," ")</f>
        <v> </v>
      </c>
      <c r="I84" s="25" t="str">
        <f>+IF(J84=$I$2,XIRR($F$12:F84,$K$12:K84)," ")</f>
        <v> </v>
      </c>
      <c r="J84" s="20">
        <f>IF(J83=" "," ",IF(EDATE(J83,1)&gt;$I$2," ",EDATE($J$13,L83)))</f>
        <v>43253</v>
      </c>
      <c r="K84" s="20">
        <f t="shared" si="29"/>
        <v>43253</v>
      </c>
      <c r="L84" s="19">
        <f t="shared" si="19"/>
        <v>72</v>
      </c>
      <c r="M84" s="26">
        <f t="shared" si="20"/>
        <v>31</v>
      </c>
      <c r="N84" s="26">
        <f t="shared" si="30"/>
        <v>0</v>
      </c>
      <c r="O84" s="19">
        <f t="shared" si="21"/>
        <v>2</v>
      </c>
      <c r="P84" s="19">
        <f t="shared" si="22"/>
        <v>6</v>
      </c>
      <c r="Q84" s="19">
        <f t="shared" si="23"/>
        <v>2018</v>
      </c>
      <c r="R84" s="23">
        <f t="shared" si="24"/>
        <v>43253</v>
      </c>
      <c r="S84" s="20">
        <f t="shared" si="34"/>
        <v>43253</v>
      </c>
      <c r="T84" s="19"/>
      <c r="U84" s="31">
        <v>71</v>
      </c>
      <c r="V84" s="31">
        <f t="shared" si="35"/>
        <v>7361.083333333333</v>
      </c>
      <c r="W84" s="31"/>
      <c r="X84" s="31">
        <v>71</v>
      </c>
      <c r="Y84" s="31">
        <f t="shared" si="28"/>
        <v>2864.583333333317</v>
      </c>
      <c r="Z84" s="31"/>
    </row>
    <row r="85" spans="1:26" ht="10.5">
      <c r="A85" s="21">
        <f t="shared" si="17"/>
        <v>43283</v>
      </c>
      <c r="B85" s="22">
        <f t="shared" si="18"/>
        <v>208333.33333331897</v>
      </c>
      <c r="C85" s="22">
        <f>+IF(A85=" "," ",IF(A86=" ",($H$2-SUM($C$13:C84)),($H$2/$C$2)))</f>
        <v>208333.33333331905</v>
      </c>
      <c r="D85" s="22">
        <f t="shared" si="31"/>
        <v>2568.4931506847543</v>
      </c>
      <c r="E85" s="22" t="str">
        <f>IF(A86=" "," ",IF(U98=U98,SUM(V86:V97),W85+SUM(V86:V97))+IF(X98=X98,SUM(Y86:Y97),Z85+SUM(Y86:Y97)))</f>
        <v> </v>
      </c>
      <c r="F85" s="22">
        <f t="shared" si="32"/>
        <v>210901.8264840038</v>
      </c>
      <c r="G85" s="22">
        <f t="shared" si="33"/>
        <v>210901.8264840038</v>
      </c>
      <c r="H85" s="25">
        <f>+IF(J85=$I$2,XIRR($G$12:G85,$K$12:K85)," ")</f>
        <v>0.16075250506401062</v>
      </c>
      <c r="I85" s="25">
        <f>+IF(J85=$I$2,XIRR($F$12:F85,$K$12:K85)," ")</f>
        <v>0.19320144057273866</v>
      </c>
      <c r="J85" s="20">
        <f>IF(J84=" "," ",IF(EDATE(J84,1)&gt;$I$2," ",EDATE($J$13,L84)))</f>
        <v>43283</v>
      </c>
      <c r="K85" s="20">
        <f t="shared" si="29"/>
        <v>43283</v>
      </c>
      <c r="L85" s="19">
        <f t="shared" si="19"/>
        <v>73</v>
      </c>
      <c r="M85" s="26">
        <f t="shared" si="20"/>
        <v>30</v>
      </c>
      <c r="N85" s="26">
        <f t="shared" si="30"/>
        <v>0</v>
      </c>
      <c r="O85" s="19">
        <f t="shared" si="21"/>
        <v>2</v>
      </c>
      <c r="P85" s="19">
        <f t="shared" si="22"/>
        <v>7</v>
      </c>
      <c r="Q85" s="19">
        <f t="shared" si="23"/>
        <v>2018</v>
      </c>
      <c r="R85" s="23">
        <f t="shared" si="24"/>
        <v>43283</v>
      </c>
      <c r="S85" s="20">
        <f t="shared" si="34"/>
        <v>43283</v>
      </c>
      <c r="T85" s="19"/>
      <c r="U85" s="31">
        <v>72</v>
      </c>
      <c r="V85" s="31">
        <f t="shared" si="35"/>
        <v>7361.083333333333</v>
      </c>
      <c r="W85" s="31">
        <f>+$F$2</f>
        <v>88333</v>
      </c>
      <c r="X85" s="31">
        <v>72</v>
      </c>
      <c r="Y85" s="31">
        <f t="shared" si="28"/>
        <v>2864.583333333317</v>
      </c>
      <c r="Z85" s="31" t="e">
        <f>+instruction!$D$23*differentiated!B86</f>
        <v>#VALUE!</v>
      </c>
    </row>
    <row r="86" spans="1:26" ht="10.5">
      <c r="A86" s="21" t="str">
        <f t="shared" si="17"/>
        <v> </v>
      </c>
      <c r="B86" s="22" t="str">
        <f t="shared" si="18"/>
        <v> </v>
      </c>
      <c r="C86" s="22" t="str">
        <f>+IF(A86=" "," ",IF(A87=" ",($H$2-SUM($C$13:C85)),($H$2/$C$2)))</f>
        <v> </v>
      </c>
      <c r="D86" s="22" t="str">
        <f t="shared" si="31"/>
        <v> </v>
      </c>
      <c r="E86" s="22"/>
      <c r="F86" s="22" t="str">
        <f t="shared" si="32"/>
        <v> </v>
      </c>
      <c r="G86" s="22" t="str">
        <f t="shared" si="33"/>
        <v> </v>
      </c>
      <c r="H86" s="25" t="str">
        <f>+IF(J86=$I$2,XIRR($G$12:G86,$K$12:K86)," ")</f>
        <v> </v>
      </c>
      <c r="I86" s="25" t="str">
        <f>+IF(J86=$I$2,XIRR($F$12:F86,$K$12:K86)," ")</f>
        <v> </v>
      </c>
      <c r="J86" s="20" t="str">
        <f>IF(J85=" "," ",IF(EDATE(J85,1)&gt;$I$2," ",EDATE($J$13,L85)))</f>
        <v> </v>
      </c>
      <c r="K86" s="20" t="str">
        <f t="shared" si="29"/>
        <v> </v>
      </c>
      <c r="L86" s="19" t="str">
        <f t="shared" si="19"/>
        <v> </v>
      </c>
      <c r="M86" s="26" t="str">
        <f t="shared" si="20"/>
        <v> </v>
      </c>
      <c r="N86" s="26">
        <f t="shared" si="30"/>
        <v>0</v>
      </c>
      <c r="O86" s="19" t="str">
        <f t="shared" si="21"/>
        <v> </v>
      </c>
      <c r="P86" s="19" t="str">
        <f t="shared" si="22"/>
        <v> </v>
      </c>
      <c r="Q86" s="19" t="str">
        <f t="shared" si="23"/>
        <v> </v>
      </c>
      <c r="R86" s="23" t="str">
        <f t="shared" si="24"/>
        <v> </v>
      </c>
      <c r="S86" s="20" t="str">
        <f t="shared" si="34"/>
        <v> </v>
      </c>
      <c r="T86" s="19"/>
      <c r="U86" s="31">
        <v>73</v>
      </c>
      <c r="V86" s="31" t="str">
        <f t="shared" si="35"/>
        <v> </v>
      </c>
      <c r="W86" s="31"/>
      <c r="X86" s="31">
        <v>73</v>
      </c>
      <c r="Y86" s="31" t="str">
        <f aca="true" t="shared" si="36" ref="Y86:Y97">IF(A86=" "," ",($Z$85/12))</f>
        <v> </v>
      </c>
      <c r="Z86" s="31"/>
    </row>
    <row r="87" spans="1:26" ht="10.5">
      <c r="A87" s="21" t="str">
        <f t="shared" si="17"/>
        <v> </v>
      </c>
      <c r="B87" s="22" t="str">
        <f t="shared" si="18"/>
        <v> </v>
      </c>
      <c r="C87" s="22" t="str">
        <f>+IF(A87=" "," ",IF(A88=" ",($H$2-SUM($C$13:C86)),($H$2/$C$2)))</f>
        <v> </v>
      </c>
      <c r="D87" s="22" t="str">
        <f t="shared" si="31"/>
        <v> </v>
      </c>
      <c r="E87" s="22"/>
      <c r="F87" s="22" t="str">
        <f t="shared" si="32"/>
        <v> </v>
      </c>
      <c r="G87" s="22" t="str">
        <f t="shared" si="33"/>
        <v> </v>
      </c>
      <c r="H87" s="25" t="str">
        <f>+IF(J87=$I$2,XIRR($G$12:G87,$K$12:K87)," ")</f>
        <v> </v>
      </c>
      <c r="I87" s="25" t="str">
        <f>+IF(J87=$I$2,XIRR($F$12:F87,$K$12:K87)," ")</f>
        <v> </v>
      </c>
      <c r="J87" s="20" t="str">
        <f>IF(J86=" "," ",IF(EDATE(J86,1)&gt;$I$2," ",EDATE($J$13,L86)))</f>
        <v> </v>
      </c>
      <c r="K87" s="20" t="str">
        <f t="shared" si="29"/>
        <v> </v>
      </c>
      <c r="L87" s="19" t="str">
        <f t="shared" si="19"/>
        <v> </v>
      </c>
      <c r="M87" s="26" t="str">
        <f t="shared" si="20"/>
        <v> </v>
      </c>
      <c r="N87" s="26">
        <f t="shared" si="30"/>
        <v>0</v>
      </c>
      <c r="O87" s="19" t="str">
        <f t="shared" si="21"/>
        <v> </v>
      </c>
      <c r="P87" s="19" t="str">
        <f t="shared" si="22"/>
        <v> </v>
      </c>
      <c r="Q87" s="19" t="str">
        <f t="shared" si="23"/>
        <v> </v>
      </c>
      <c r="R87" s="23" t="str">
        <f t="shared" si="24"/>
        <v> </v>
      </c>
      <c r="S87" s="20" t="str">
        <f t="shared" si="34"/>
        <v> </v>
      </c>
      <c r="T87" s="19"/>
      <c r="U87" s="31">
        <v>74</v>
      </c>
      <c r="V87" s="31" t="str">
        <f t="shared" si="35"/>
        <v> </v>
      </c>
      <c r="W87" s="31"/>
      <c r="X87" s="31">
        <v>74</v>
      </c>
      <c r="Y87" s="31" t="str">
        <f t="shared" si="36"/>
        <v> </v>
      </c>
      <c r="Z87" s="31"/>
    </row>
    <row r="88" spans="1:26" ht="10.5">
      <c r="A88" s="21" t="str">
        <f t="shared" si="17"/>
        <v> </v>
      </c>
      <c r="B88" s="22" t="str">
        <f t="shared" si="18"/>
        <v> </v>
      </c>
      <c r="C88" s="22" t="str">
        <f>+IF(A88=" "," ",IF(A89=" ",($H$2-SUM($C$13:C87)),($H$2/$C$2)))</f>
        <v> </v>
      </c>
      <c r="D88" s="22" t="str">
        <f t="shared" si="31"/>
        <v> </v>
      </c>
      <c r="E88" s="22"/>
      <c r="F88" s="22" t="str">
        <f t="shared" si="32"/>
        <v> </v>
      </c>
      <c r="G88" s="22" t="str">
        <f t="shared" si="33"/>
        <v> </v>
      </c>
      <c r="H88" s="25" t="str">
        <f>+IF(J88=$I$2,XIRR($G$12:G88,$K$12:K88)," ")</f>
        <v> </v>
      </c>
      <c r="I88" s="25" t="str">
        <f>+IF(J88=$I$2,XIRR($F$12:F88,$K$12:K88)," ")</f>
        <v> </v>
      </c>
      <c r="J88" s="20" t="str">
        <f>IF(J87=" "," ",IF(EDATE(J87,1)&gt;$I$2," ",EDATE($J$13,L87)))</f>
        <v> </v>
      </c>
      <c r="K88" s="20" t="str">
        <f t="shared" si="29"/>
        <v> </v>
      </c>
      <c r="L88" s="19" t="str">
        <f t="shared" si="19"/>
        <v> </v>
      </c>
      <c r="M88" s="26" t="str">
        <f t="shared" si="20"/>
        <v> </v>
      </c>
      <c r="N88" s="26">
        <f t="shared" si="30"/>
        <v>0</v>
      </c>
      <c r="O88" s="19" t="str">
        <f t="shared" si="21"/>
        <v> </v>
      </c>
      <c r="P88" s="19" t="str">
        <f t="shared" si="22"/>
        <v> </v>
      </c>
      <c r="Q88" s="19" t="str">
        <f t="shared" si="23"/>
        <v> </v>
      </c>
      <c r="R88" s="23" t="str">
        <f t="shared" si="24"/>
        <v> </v>
      </c>
      <c r="S88" s="20" t="str">
        <f t="shared" si="34"/>
        <v> </v>
      </c>
      <c r="T88" s="19"/>
      <c r="U88" s="31">
        <v>75</v>
      </c>
      <c r="V88" s="31" t="str">
        <f t="shared" si="35"/>
        <v> </v>
      </c>
      <c r="W88" s="31"/>
      <c r="X88" s="31">
        <v>75</v>
      </c>
      <c r="Y88" s="31" t="str">
        <f t="shared" si="36"/>
        <v> </v>
      </c>
      <c r="Z88" s="31"/>
    </row>
    <row r="89" spans="1:26" ht="10.5">
      <c r="A89" s="21" t="str">
        <f t="shared" si="17"/>
        <v> </v>
      </c>
      <c r="B89" s="22" t="str">
        <f t="shared" si="18"/>
        <v> </v>
      </c>
      <c r="C89" s="22" t="str">
        <f>+IF(A89=" "," ",IF(A90=" ",($H$2-SUM($C$13:C88)),($H$2/$C$2)))</f>
        <v> </v>
      </c>
      <c r="D89" s="22" t="str">
        <f t="shared" si="31"/>
        <v> </v>
      </c>
      <c r="E89" s="22"/>
      <c r="F89" s="22" t="str">
        <f t="shared" si="32"/>
        <v> </v>
      </c>
      <c r="G89" s="22" t="str">
        <f t="shared" si="33"/>
        <v> </v>
      </c>
      <c r="H89" s="25" t="str">
        <f>+IF(J89=$I$2,XIRR($G$12:G89,$K$12:K89)," ")</f>
        <v> </v>
      </c>
      <c r="I89" s="25" t="str">
        <f>+IF(J89=$I$2,XIRR($F$12:F89,$K$12:K89)," ")</f>
        <v> </v>
      </c>
      <c r="J89" s="20" t="str">
        <f>IF(J88=" "," ",IF(EDATE(J88,1)&gt;$I$2," ",EDATE($J$13,L88)))</f>
        <v> </v>
      </c>
      <c r="K89" s="20" t="str">
        <f t="shared" si="29"/>
        <v> </v>
      </c>
      <c r="L89" s="19" t="str">
        <f t="shared" si="19"/>
        <v> </v>
      </c>
      <c r="M89" s="26" t="str">
        <f t="shared" si="20"/>
        <v> </v>
      </c>
      <c r="N89" s="26">
        <f t="shared" si="30"/>
        <v>0</v>
      </c>
      <c r="O89" s="19" t="str">
        <f t="shared" si="21"/>
        <v> </v>
      </c>
      <c r="P89" s="19" t="str">
        <f t="shared" si="22"/>
        <v> </v>
      </c>
      <c r="Q89" s="19" t="str">
        <f t="shared" si="23"/>
        <v> </v>
      </c>
      <c r="R89" s="23" t="str">
        <f t="shared" si="24"/>
        <v> </v>
      </c>
      <c r="S89" s="20" t="str">
        <f t="shared" si="34"/>
        <v> </v>
      </c>
      <c r="T89" s="19"/>
      <c r="U89" s="31">
        <v>76</v>
      </c>
      <c r="V89" s="31" t="str">
        <f t="shared" si="35"/>
        <v> </v>
      </c>
      <c r="W89" s="31"/>
      <c r="X89" s="31">
        <v>76</v>
      </c>
      <c r="Y89" s="31" t="str">
        <f t="shared" si="36"/>
        <v> </v>
      </c>
      <c r="Z89" s="31"/>
    </row>
    <row r="90" spans="1:26" ht="10.5">
      <c r="A90" s="21" t="str">
        <f t="shared" si="17"/>
        <v> </v>
      </c>
      <c r="B90" s="22" t="str">
        <f t="shared" si="18"/>
        <v> </v>
      </c>
      <c r="C90" s="22" t="str">
        <f>+IF(A90=" "," ",IF(A91=" ",($H$2-SUM($C$13:C89)),($H$2/$C$2)))</f>
        <v> </v>
      </c>
      <c r="D90" s="22" t="str">
        <f t="shared" si="31"/>
        <v> </v>
      </c>
      <c r="E90" s="22"/>
      <c r="F90" s="22" t="str">
        <f t="shared" si="32"/>
        <v> </v>
      </c>
      <c r="G90" s="22" t="str">
        <f t="shared" si="33"/>
        <v> </v>
      </c>
      <c r="H90" s="25" t="str">
        <f>+IF(J90=$I$2,XIRR($G$12:G90,$K$12:K90)," ")</f>
        <v> </v>
      </c>
      <c r="I90" s="25" t="str">
        <f>+IF(J90=$I$2,XIRR($F$12:F90,$K$12:K90)," ")</f>
        <v> </v>
      </c>
      <c r="J90" s="20" t="str">
        <f>IF(J89=" "," ",IF(EDATE(J89,1)&gt;$I$2," ",EDATE($J$13,L89)))</f>
        <v> </v>
      </c>
      <c r="K90" s="20" t="str">
        <f t="shared" si="29"/>
        <v> </v>
      </c>
      <c r="L90" s="19" t="str">
        <f t="shared" si="19"/>
        <v> </v>
      </c>
      <c r="M90" s="26" t="str">
        <f t="shared" si="20"/>
        <v> </v>
      </c>
      <c r="N90" s="26">
        <f t="shared" si="30"/>
        <v>0</v>
      </c>
      <c r="O90" s="19" t="str">
        <f t="shared" si="21"/>
        <v> </v>
      </c>
      <c r="P90" s="19" t="str">
        <f t="shared" si="22"/>
        <v> </v>
      </c>
      <c r="Q90" s="19" t="str">
        <f t="shared" si="23"/>
        <v> </v>
      </c>
      <c r="R90" s="23" t="str">
        <f t="shared" si="24"/>
        <v> </v>
      </c>
      <c r="S90" s="20" t="str">
        <f t="shared" si="34"/>
        <v> </v>
      </c>
      <c r="T90" s="19"/>
      <c r="U90" s="31">
        <v>77</v>
      </c>
      <c r="V90" s="31" t="str">
        <f t="shared" si="35"/>
        <v> </v>
      </c>
      <c r="W90" s="31"/>
      <c r="X90" s="31">
        <v>77</v>
      </c>
      <c r="Y90" s="31" t="str">
        <f t="shared" si="36"/>
        <v> </v>
      </c>
      <c r="Z90" s="31"/>
    </row>
    <row r="91" spans="1:26" ht="10.5">
      <c r="A91" s="21" t="str">
        <f t="shared" si="17"/>
        <v> </v>
      </c>
      <c r="B91" s="22" t="str">
        <f t="shared" si="18"/>
        <v> </v>
      </c>
      <c r="C91" s="22" t="str">
        <f>+IF(A91=" "," ",IF(A92=" ",($H$2-SUM($C$13:C90)),($H$2/$C$2)))</f>
        <v> </v>
      </c>
      <c r="D91" s="22" t="str">
        <f t="shared" si="31"/>
        <v> </v>
      </c>
      <c r="E91" s="22"/>
      <c r="F91" s="22" t="str">
        <f t="shared" si="32"/>
        <v> </v>
      </c>
      <c r="G91" s="22" t="str">
        <f t="shared" si="33"/>
        <v> </v>
      </c>
      <c r="H91" s="25" t="str">
        <f>+IF(J91=$I$2,XIRR($G$12:G91,$K$12:K91)," ")</f>
        <v> </v>
      </c>
      <c r="I91" s="25" t="str">
        <f>+IF(J91=$I$2,XIRR($F$12:F91,$K$12:K91)," ")</f>
        <v> </v>
      </c>
      <c r="J91" s="20" t="str">
        <f>IF(J90=" "," ",IF(EDATE(J90,1)&gt;$I$2," ",EDATE($J$13,L90)))</f>
        <v> </v>
      </c>
      <c r="K91" s="20" t="str">
        <f t="shared" si="29"/>
        <v> </v>
      </c>
      <c r="L91" s="19" t="str">
        <f t="shared" si="19"/>
        <v> </v>
      </c>
      <c r="M91" s="26" t="str">
        <f t="shared" si="20"/>
        <v> </v>
      </c>
      <c r="N91" s="26">
        <f t="shared" si="30"/>
        <v>0</v>
      </c>
      <c r="O91" s="19" t="str">
        <f t="shared" si="21"/>
        <v> </v>
      </c>
      <c r="P91" s="19" t="str">
        <f t="shared" si="22"/>
        <v> </v>
      </c>
      <c r="Q91" s="19" t="str">
        <f t="shared" si="23"/>
        <v> </v>
      </c>
      <c r="R91" s="23" t="str">
        <f t="shared" si="24"/>
        <v> </v>
      </c>
      <c r="S91" s="20" t="str">
        <f t="shared" si="34"/>
        <v> </v>
      </c>
      <c r="T91" s="19"/>
      <c r="U91" s="31">
        <v>78</v>
      </c>
      <c r="V91" s="31" t="str">
        <f t="shared" si="35"/>
        <v> </v>
      </c>
      <c r="W91" s="31"/>
      <c r="X91" s="31">
        <v>78</v>
      </c>
      <c r="Y91" s="31" t="str">
        <f t="shared" si="36"/>
        <v> </v>
      </c>
      <c r="Z91" s="31"/>
    </row>
    <row r="92" spans="1:26" ht="10.5">
      <c r="A92" s="21" t="str">
        <f t="shared" si="17"/>
        <v> </v>
      </c>
      <c r="B92" s="22" t="str">
        <f t="shared" si="18"/>
        <v> </v>
      </c>
      <c r="C92" s="22" t="str">
        <f>+IF(A92=" "," ",IF(A93=" ",($H$2-SUM($C$13:C91)),($H$2/$C$2)))</f>
        <v> </v>
      </c>
      <c r="D92" s="22" t="str">
        <f t="shared" si="31"/>
        <v> </v>
      </c>
      <c r="E92" s="22"/>
      <c r="F92" s="22" t="str">
        <f t="shared" si="32"/>
        <v> </v>
      </c>
      <c r="G92" s="22" t="str">
        <f t="shared" si="33"/>
        <v> </v>
      </c>
      <c r="H92" s="25" t="str">
        <f>+IF(J92=$I$2,XIRR($G$12:G92,$K$12:K92)," ")</f>
        <v> </v>
      </c>
      <c r="I92" s="25" t="str">
        <f>+IF(J92=$I$2,XIRR($F$12:F92,$K$12:K92)," ")</f>
        <v> </v>
      </c>
      <c r="J92" s="20" t="str">
        <f>IF(J91=" "," ",IF(EDATE(J91,1)&gt;$I$2," ",EDATE($J$13,L91)))</f>
        <v> </v>
      </c>
      <c r="K92" s="20" t="str">
        <f t="shared" si="29"/>
        <v> </v>
      </c>
      <c r="L92" s="19" t="str">
        <f t="shared" si="19"/>
        <v> </v>
      </c>
      <c r="M92" s="26" t="str">
        <f t="shared" si="20"/>
        <v> </v>
      </c>
      <c r="N92" s="26">
        <f t="shared" si="30"/>
        <v>0</v>
      </c>
      <c r="O92" s="19" t="str">
        <f t="shared" si="21"/>
        <v> </v>
      </c>
      <c r="P92" s="19" t="str">
        <f t="shared" si="22"/>
        <v> </v>
      </c>
      <c r="Q92" s="19" t="str">
        <f t="shared" si="23"/>
        <v> </v>
      </c>
      <c r="R92" s="23" t="str">
        <f t="shared" si="24"/>
        <v> </v>
      </c>
      <c r="S92" s="20" t="str">
        <f t="shared" si="34"/>
        <v> </v>
      </c>
      <c r="T92" s="19"/>
      <c r="U92" s="31">
        <v>79</v>
      </c>
      <c r="V92" s="31" t="str">
        <f t="shared" si="35"/>
        <v> </v>
      </c>
      <c r="W92" s="31"/>
      <c r="X92" s="31">
        <v>79</v>
      </c>
      <c r="Y92" s="31" t="str">
        <f t="shared" si="36"/>
        <v> </v>
      </c>
      <c r="Z92" s="31"/>
    </row>
    <row r="93" spans="1:26" ht="10.5">
      <c r="A93" s="21" t="str">
        <f t="shared" si="17"/>
        <v> </v>
      </c>
      <c r="B93" s="22" t="str">
        <f t="shared" si="18"/>
        <v> </v>
      </c>
      <c r="C93" s="22" t="str">
        <f>+IF(A93=" "," ",IF(A94=" ",($H$2-SUM($C$13:C92)),($H$2/$C$2)))</f>
        <v> </v>
      </c>
      <c r="D93" s="22" t="str">
        <f t="shared" si="31"/>
        <v> </v>
      </c>
      <c r="E93" s="22"/>
      <c r="F93" s="22" t="str">
        <f t="shared" si="32"/>
        <v> </v>
      </c>
      <c r="G93" s="22" t="str">
        <f t="shared" si="33"/>
        <v> </v>
      </c>
      <c r="H93" s="25" t="str">
        <f>+IF(J93=$I$2,XIRR($G$12:G93,$K$12:K93)," ")</f>
        <v> </v>
      </c>
      <c r="I93" s="25" t="str">
        <f>+IF(J93=$I$2,XIRR($F$12:F93,$K$12:K93)," ")</f>
        <v> </v>
      </c>
      <c r="J93" s="20" t="str">
        <f>IF(J92=" "," ",IF(EDATE(J92,1)&gt;$I$2," ",EDATE($J$13,L92)))</f>
        <v> </v>
      </c>
      <c r="K93" s="20" t="str">
        <f t="shared" si="29"/>
        <v> </v>
      </c>
      <c r="L93" s="19" t="str">
        <f t="shared" si="19"/>
        <v> </v>
      </c>
      <c r="M93" s="26" t="str">
        <f t="shared" si="20"/>
        <v> </v>
      </c>
      <c r="N93" s="26">
        <f t="shared" si="30"/>
        <v>0</v>
      </c>
      <c r="O93" s="19" t="str">
        <f t="shared" si="21"/>
        <v> </v>
      </c>
      <c r="P93" s="19" t="str">
        <f t="shared" si="22"/>
        <v> </v>
      </c>
      <c r="Q93" s="19" t="str">
        <f t="shared" si="23"/>
        <v> </v>
      </c>
      <c r="R93" s="23" t="str">
        <f t="shared" si="24"/>
        <v> </v>
      </c>
      <c r="S93" s="20" t="str">
        <f t="shared" si="34"/>
        <v> </v>
      </c>
      <c r="T93" s="19"/>
      <c r="U93" s="31">
        <v>80</v>
      </c>
      <c r="V93" s="31" t="str">
        <f t="shared" si="35"/>
        <v> </v>
      </c>
      <c r="W93" s="31"/>
      <c r="X93" s="31">
        <v>80</v>
      </c>
      <c r="Y93" s="31" t="str">
        <f t="shared" si="36"/>
        <v> </v>
      </c>
      <c r="Z93" s="31"/>
    </row>
    <row r="94" spans="1:26" ht="10.5">
      <c r="A94" s="21" t="str">
        <f t="shared" si="17"/>
        <v> </v>
      </c>
      <c r="B94" s="22" t="str">
        <f t="shared" si="18"/>
        <v> </v>
      </c>
      <c r="C94" s="22" t="str">
        <f>+IF(A94=" "," ",IF(A95=" ",($H$2-SUM($C$13:C93)),($H$2/$C$2)))</f>
        <v> </v>
      </c>
      <c r="D94" s="22" t="str">
        <f t="shared" si="31"/>
        <v> </v>
      </c>
      <c r="E94" s="22"/>
      <c r="F94" s="22" t="str">
        <f t="shared" si="32"/>
        <v> </v>
      </c>
      <c r="G94" s="22" t="str">
        <f t="shared" si="33"/>
        <v> </v>
      </c>
      <c r="H94" s="25" t="str">
        <f>+IF(J94=$I$2,XIRR($G$12:G94,$K$12:K94)," ")</f>
        <v> </v>
      </c>
      <c r="I94" s="25" t="str">
        <f>+IF(J94=$I$2,XIRR($F$12:F94,$K$12:K94)," ")</f>
        <v> </v>
      </c>
      <c r="J94" s="20" t="str">
        <f>IF(J93=" "," ",IF(EDATE(J93,1)&gt;$I$2," ",EDATE($J$13,L93)))</f>
        <v> </v>
      </c>
      <c r="K94" s="20" t="str">
        <f t="shared" si="29"/>
        <v> </v>
      </c>
      <c r="L94" s="19" t="str">
        <f t="shared" si="19"/>
        <v> </v>
      </c>
      <c r="M94" s="26" t="str">
        <f t="shared" si="20"/>
        <v> </v>
      </c>
      <c r="N94" s="26">
        <f t="shared" si="30"/>
        <v>0</v>
      </c>
      <c r="O94" s="19" t="str">
        <f t="shared" si="21"/>
        <v> </v>
      </c>
      <c r="P94" s="19" t="str">
        <f t="shared" si="22"/>
        <v> </v>
      </c>
      <c r="Q94" s="19" t="str">
        <f t="shared" si="23"/>
        <v> </v>
      </c>
      <c r="R94" s="23" t="str">
        <f t="shared" si="24"/>
        <v> </v>
      </c>
      <c r="S94" s="20" t="str">
        <f t="shared" si="34"/>
        <v> </v>
      </c>
      <c r="T94" s="19"/>
      <c r="U94" s="31">
        <v>81</v>
      </c>
      <c r="V94" s="31" t="str">
        <f t="shared" si="35"/>
        <v> </v>
      </c>
      <c r="W94" s="31"/>
      <c r="X94" s="31">
        <v>81</v>
      </c>
      <c r="Y94" s="31" t="str">
        <f t="shared" si="36"/>
        <v> </v>
      </c>
      <c r="Z94" s="31"/>
    </row>
    <row r="95" spans="1:26" ht="10.5">
      <c r="A95" s="21" t="str">
        <f t="shared" si="17"/>
        <v> </v>
      </c>
      <c r="B95" s="22" t="str">
        <f t="shared" si="18"/>
        <v> </v>
      </c>
      <c r="C95" s="22" t="str">
        <f>+IF(A95=" "," ",IF(A96=" ",($H$2-SUM($C$13:C94)),($H$2/$C$2)))</f>
        <v> </v>
      </c>
      <c r="D95" s="22" t="str">
        <f t="shared" si="31"/>
        <v> </v>
      </c>
      <c r="E95" s="22"/>
      <c r="F95" s="22" t="str">
        <f t="shared" si="32"/>
        <v> </v>
      </c>
      <c r="G95" s="22" t="str">
        <f t="shared" si="33"/>
        <v> </v>
      </c>
      <c r="H95" s="25" t="str">
        <f>+IF(J95=$I$2,XIRR($G$12:G95,$K$12:K95)," ")</f>
        <v> </v>
      </c>
      <c r="I95" s="25" t="str">
        <f>+IF(J95=$I$2,XIRR($F$12:F95,$K$12:K95)," ")</f>
        <v> </v>
      </c>
      <c r="J95" s="20" t="str">
        <f>IF(J94=" "," ",IF(EDATE(J94,1)&gt;$I$2," ",EDATE($J$13,L94)))</f>
        <v> </v>
      </c>
      <c r="K95" s="20" t="str">
        <f t="shared" si="29"/>
        <v> </v>
      </c>
      <c r="L95" s="19" t="str">
        <f t="shared" si="19"/>
        <v> </v>
      </c>
      <c r="M95" s="26" t="str">
        <f t="shared" si="20"/>
        <v> </v>
      </c>
      <c r="N95" s="26">
        <f t="shared" si="30"/>
        <v>0</v>
      </c>
      <c r="O95" s="19" t="str">
        <f t="shared" si="21"/>
        <v> </v>
      </c>
      <c r="P95" s="19" t="str">
        <f t="shared" si="22"/>
        <v> </v>
      </c>
      <c r="Q95" s="19" t="str">
        <f t="shared" si="23"/>
        <v> </v>
      </c>
      <c r="R95" s="23" t="str">
        <f t="shared" si="24"/>
        <v> </v>
      </c>
      <c r="S95" s="20" t="str">
        <f t="shared" si="34"/>
        <v> </v>
      </c>
      <c r="T95" s="19"/>
      <c r="U95" s="31">
        <v>82</v>
      </c>
      <c r="V95" s="31" t="str">
        <f t="shared" si="35"/>
        <v> </v>
      </c>
      <c r="W95" s="31"/>
      <c r="X95" s="31">
        <v>82</v>
      </c>
      <c r="Y95" s="31" t="str">
        <f t="shared" si="36"/>
        <v> </v>
      </c>
      <c r="Z95" s="31"/>
    </row>
    <row r="96" spans="1:26" ht="10.5">
      <c r="A96" s="21" t="str">
        <f t="shared" si="17"/>
        <v> </v>
      </c>
      <c r="B96" s="22" t="str">
        <f t="shared" si="18"/>
        <v> </v>
      </c>
      <c r="C96" s="22" t="str">
        <f>+IF(A96=" "," ",IF(A97=" ",($H$2-SUM($C$13:C95)),($H$2/$C$2)))</f>
        <v> </v>
      </c>
      <c r="D96" s="22" t="str">
        <f t="shared" si="31"/>
        <v> </v>
      </c>
      <c r="E96" s="22"/>
      <c r="F96" s="22" t="str">
        <f t="shared" si="32"/>
        <v> </v>
      </c>
      <c r="G96" s="22" t="str">
        <f t="shared" si="33"/>
        <v> </v>
      </c>
      <c r="H96" s="25" t="str">
        <f>+IF(J96=$I$2,XIRR($G$12:G96,$K$12:K96)," ")</f>
        <v> </v>
      </c>
      <c r="I96" s="25" t="str">
        <f>+IF(J96=$I$2,XIRR($F$12:F96,$K$12:K96)," ")</f>
        <v> </v>
      </c>
      <c r="J96" s="20" t="str">
        <f>IF(J95=" "," ",IF(EDATE(J95,1)&gt;$I$2," ",EDATE($J$13,L95)))</f>
        <v> </v>
      </c>
      <c r="K96" s="20" t="str">
        <f t="shared" si="29"/>
        <v> </v>
      </c>
      <c r="L96" s="19" t="str">
        <f t="shared" si="19"/>
        <v> </v>
      </c>
      <c r="M96" s="26" t="str">
        <f t="shared" si="20"/>
        <v> </v>
      </c>
      <c r="N96" s="26">
        <f t="shared" si="30"/>
        <v>0</v>
      </c>
      <c r="O96" s="19" t="str">
        <f t="shared" si="21"/>
        <v> </v>
      </c>
      <c r="P96" s="19" t="str">
        <f t="shared" si="22"/>
        <v> </v>
      </c>
      <c r="Q96" s="19" t="str">
        <f t="shared" si="23"/>
        <v> </v>
      </c>
      <c r="R96" s="23" t="str">
        <f t="shared" si="24"/>
        <v> </v>
      </c>
      <c r="S96" s="20" t="str">
        <f t="shared" si="34"/>
        <v> </v>
      </c>
      <c r="T96" s="19"/>
      <c r="U96" s="31">
        <v>83</v>
      </c>
      <c r="V96" s="31" t="str">
        <f t="shared" si="35"/>
        <v> </v>
      </c>
      <c r="W96" s="31"/>
      <c r="X96" s="31">
        <v>83</v>
      </c>
      <c r="Y96" s="31" t="str">
        <f t="shared" si="36"/>
        <v> </v>
      </c>
      <c r="Z96" s="31"/>
    </row>
    <row r="97" spans="1:26" ht="10.5">
      <c r="A97" s="21" t="str">
        <f t="shared" si="17"/>
        <v> </v>
      </c>
      <c r="B97" s="22" t="str">
        <f t="shared" si="18"/>
        <v> </v>
      </c>
      <c r="C97" s="22" t="str">
        <f>+IF(A97=" "," ",IF(A98=" ",($H$2-SUM($C$13:C96)),($H$2/$C$2)))</f>
        <v> </v>
      </c>
      <c r="D97" s="22" t="str">
        <f t="shared" si="31"/>
        <v> </v>
      </c>
      <c r="E97" s="22" t="str">
        <f>IF(A98=" "," ",IF(U110=U110,SUM(V98:V109),W97+SUM(V98:V109))+IF(X110=X110,SUM(Y98:Y109),Z97+SUM(Y98:Y109)))</f>
        <v> </v>
      </c>
      <c r="F97" s="22" t="str">
        <f t="shared" si="32"/>
        <v> </v>
      </c>
      <c r="G97" s="22" t="str">
        <f t="shared" si="33"/>
        <v> </v>
      </c>
      <c r="H97" s="25" t="str">
        <f>+IF(J97=$I$2,XIRR($G$12:G97,$K$12:K97)," ")</f>
        <v> </v>
      </c>
      <c r="I97" s="25" t="str">
        <f>+IF(J97=$I$2,XIRR($F$12:F97,$K$12:K97)," ")</f>
        <v> </v>
      </c>
      <c r="J97" s="20" t="str">
        <f>IF(J96=" "," ",IF(EDATE(J96,1)&gt;$I$2," ",EDATE($J$13,L96)))</f>
        <v> </v>
      </c>
      <c r="K97" s="20" t="str">
        <f t="shared" si="29"/>
        <v> </v>
      </c>
      <c r="L97" s="19" t="str">
        <f t="shared" si="19"/>
        <v> </v>
      </c>
      <c r="M97" s="26" t="str">
        <f t="shared" si="20"/>
        <v> </v>
      </c>
      <c r="N97" s="26">
        <f t="shared" si="30"/>
        <v>0</v>
      </c>
      <c r="O97" s="19" t="str">
        <f t="shared" si="21"/>
        <v> </v>
      </c>
      <c r="P97" s="19" t="str">
        <f t="shared" si="22"/>
        <v> </v>
      </c>
      <c r="Q97" s="19" t="str">
        <f t="shared" si="23"/>
        <v> </v>
      </c>
      <c r="R97" s="23" t="str">
        <f t="shared" si="24"/>
        <v> </v>
      </c>
      <c r="S97" s="20" t="str">
        <f t="shared" si="34"/>
        <v> </v>
      </c>
      <c r="T97" s="19"/>
      <c r="U97" s="31">
        <v>84</v>
      </c>
      <c r="V97" s="31" t="str">
        <f t="shared" si="35"/>
        <v> </v>
      </c>
      <c r="W97" s="31">
        <f>+$F$2</f>
        <v>88333</v>
      </c>
      <c r="X97" s="31">
        <v>84</v>
      </c>
      <c r="Y97" s="31" t="str">
        <f t="shared" si="36"/>
        <v> </v>
      </c>
      <c r="Z97" s="31" t="e">
        <f>+instruction!$D$23*differentiated!B98</f>
        <v>#VALUE!</v>
      </c>
    </row>
    <row r="98" spans="1:26" ht="10.5">
      <c r="A98" s="21" t="str">
        <f t="shared" si="17"/>
        <v> </v>
      </c>
      <c r="B98" s="22" t="str">
        <f t="shared" si="18"/>
        <v> </v>
      </c>
      <c r="C98" s="22" t="str">
        <f>+IF(A98=" "," ",IF(A99=" ",($H$2-SUM($C$13:C97)),($H$2/$C$2)))</f>
        <v> </v>
      </c>
      <c r="D98" s="22" t="str">
        <f t="shared" si="31"/>
        <v> </v>
      </c>
      <c r="E98" s="22"/>
      <c r="F98" s="22" t="str">
        <f t="shared" si="32"/>
        <v> </v>
      </c>
      <c r="G98" s="22" t="str">
        <f t="shared" si="33"/>
        <v> </v>
      </c>
      <c r="H98" s="25" t="str">
        <f>+IF(J98=$I$2,XIRR($G$12:G98,$K$12:K98)," ")</f>
        <v> </v>
      </c>
      <c r="I98" s="25" t="str">
        <f>+IF(J98=$I$2,XIRR($F$12:F98,$K$12:K98)," ")</f>
        <v> </v>
      </c>
      <c r="J98" s="20" t="str">
        <f>IF(J97=" "," ",IF(EDATE(J97,1)&gt;$I$2," ",EDATE($J$13,L97)))</f>
        <v> </v>
      </c>
      <c r="K98" s="20" t="str">
        <f t="shared" si="29"/>
        <v> </v>
      </c>
      <c r="L98" s="19" t="str">
        <f t="shared" si="19"/>
        <v> </v>
      </c>
      <c r="M98" s="26" t="str">
        <f t="shared" si="20"/>
        <v> </v>
      </c>
      <c r="N98" s="26">
        <f t="shared" si="30"/>
        <v>0</v>
      </c>
      <c r="O98" s="19" t="str">
        <f t="shared" si="21"/>
        <v> </v>
      </c>
      <c r="P98" s="19" t="str">
        <f t="shared" si="22"/>
        <v> </v>
      </c>
      <c r="Q98" s="19" t="str">
        <f t="shared" si="23"/>
        <v> </v>
      </c>
      <c r="R98" s="23" t="str">
        <f t="shared" si="24"/>
        <v> </v>
      </c>
      <c r="S98" s="20" t="str">
        <f t="shared" si="34"/>
        <v> </v>
      </c>
      <c r="T98" s="19"/>
      <c r="U98" s="31">
        <v>85</v>
      </c>
      <c r="V98" s="31" t="str">
        <f t="shared" si="35"/>
        <v> </v>
      </c>
      <c r="W98" s="31"/>
      <c r="X98" s="31">
        <v>85</v>
      </c>
      <c r="Y98" s="31" t="str">
        <f aca="true" t="shared" si="37" ref="Y98:Y109">IF(A98=" "," ",($Z$97/12))</f>
        <v> </v>
      </c>
      <c r="Z98" s="31"/>
    </row>
    <row r="99" spans="1:26" ht="10.5">
      <c r="A99" s="21" t="str">
        <f t="shared" si="17"/>
        <v> </v>
      </c>
      <c r="B99" s="22" t="str">
        <f t="shared" si="18"/>
        <v> </v>
      </c>
      <c r="C99" s="22" t="str">
        <f>+IF(A99=" "," ",IF(A100=" ",($H$2-SUM($C$13:C98)),($H$2/$C$2)))</f>
        <v> </v>
      </c>
      <c r="D99" s="22" t="str">
        <f t="shared" si="31"/>
        <v> </v>
      </c>
      <c r="E99" s="22"/>
      <c r="F99" s="22" t="str">
        <f t="shared" si="32"/>
        <v> </v>
      </c>
      <c r="G99" s="22" t="str">
        <f t="shared" si="33"/>
        <v> </v>
      </c>
      <c r="H99" s="25" t="str">
        <f>+IF(J99=$I$2,XIRR($G$12:G99,$K$12:K99)," ")</f>
        <v> </v>
      </c>
      <c r="I99" s="25" t="str">
        <f>+IF(J99=$I$2,XIRR($F$12:F99,$K$12:K99)," ")</f>
        <v> </v>
      </c>
      <c r="J99" s="20" t="str">
        <f>IF(J98=" "," ",IF(EDATE(J98,1)&gt;$I$2," ",EDATE($J$13,L98)))</f>
        <v> </v>
      </c>
      <c r="K99" s="20" t="str">
        <f t="shared" si="29"/>
        <v> </v>
      </c>
      <c r="L99" s="19" t="str">
        <f t="shared" si="19"/>
        <v> </v>
      </c>
      <c r="M99" s="26" t="str">
        <f t="shared" si="20"/>
        <v> </v>
      </c>
      <c r="N99" s="26">
        <f t="shared" si="30"/>
        <v>0</v>
      </c>
      <c r="O99" s="19" t="str">
        <f t="shared" si="21"/>
        <v> </v>
      </c>
      <c r="P99" s="19" t="str">
        <f t="shared" si="22"/>
        <v> </v>
      </c>
      <c r="Q99" s="19" t="str">
        <f t="shared" si="23"/>
        <v> </v>
      </c>
      <c r="R99" s="23" t="str">
        <f t="shared" si="24"/>
        <v> </v>
      </c>
      <c r="S99" s="20" t="str">
        <f t="shared" si="34"/>
        <v> </v>
      </c>
      <c r="T99" s="19"/>
      <c r="U99" s="31">
        <v>86</v>
      </c>
      <c r="V99" s="31" t="str">
        <f t="shared" si="35"/>
        <v> </v>
      </c>
      <c r="W99" s="31"/>
      <c r="X99" s="31">
        <v>86</v>
      </c>
      <c r="Y99" s="31" t="str">
        <f t="shared" si="37"/>
        <v> </v>
      </c>
      <c r="Z99" s="31"/>
    </row>
    <row r="100" spans="1:26" ht="10.5">
      <c r="A100" s="21" t="str">
        <f aca="true" t="shared" si="38" ref="A100:A163">+IF(S100=" "," ",IF(WEEKDAY(S100)=7,S100+2,IF(WEEKDAY(S100)=1,S100+1,S100)))</f>
        <v> </v>
      </c>
      <c r="B100" s="22" t="str">
        <f aca="true" t="shared" si="39" ref="B100:B163">+IF(A100=" "," ",(B99-C99))</f>
        <v> </v>
      </c>
      <c r="C100" s="22" t="str">
        <f>+IF(A100=" "," ",IF(A101=" ",($H$2-SUM($C$13:C99)),($H$2/$C$2)))</f>
        <v> </v>
      </c>
      <c r="D100" s="22" t="str">
        <f t="shared" si="31"/>
        <v> </v>
      </c>
      <c r="E100" s="22"/>
      <c r="F100" s="22" t="str">
        <f t="shared" si="32"/>
        <v> </v>
      </c>
      <c r="G100" s="22" t="str">
        <f t="shared" si="33"/>
        <v> </v>
      </c>
      <c r="H100" s="25" t="str">
        <f>+IF(J100=$I$2,XIRR($G$12:G100,$K$12:K100)," ")</f>
        <v> </v>
      </c>
      <c r="I100" s="25" t="str">
        <f>+IF(J100=$I$2,XIRR($F$12:F100,$K$12:K100)," ")</f>
        <v> </v>
      </c>
      <c r="J100" s="20" t="str">
        <f>IF(J99=" "," ",IF(EDATE(J99,1)&gt;$I$2," ",EDATE($J$13,L99)))</f>
        <v> </v>
      </c>
      <c r="K100" s="20" t="str">
        <f t="shared" si="29"/>
        <v> </v>
      </c>
      <c r="L100" s="19" t="str">
        <f aca="true" t="shared" si="40" ref="L100:L163">IF(J100=" "," ",L99+1)</f>
        <v> </v>
      </c>
      <c r="M100" s="26" t="str">
        <f aca="true" t="shared" si="41" ref="M100:M163">+IF(J100=" "," ",(J100-J99))</f>
        <v> </v>
      </c>
      <c r="N100" s="26">
        <f t="shared" si="30"/>
        <v>0</v>
      </c>
      <c r="O100" s="19" t="str">
        <f aca="true" t="shared" si="42" ref="O100:O163">IF(J100=" "," ",DAY(J100))</f>
        <v> </v>
      </c>
      <c r="P100" s="19" t="str">
        <f aca="true" t="shared" si="43" ref="P100:P163">IF(J100=" "," ",MONTH(J100))</f>
        <v> </v>
      </c>
      <c r="Q100" s="19" t="str">
        <f aca="true" t="shared" si="44" ref="Q100:Q163">IF(J100=" "," ",YEAR(J100))</f>
        <v> </v>
      </c>
      <c r="R100" s="23" t="str">
        <f aca="true" t="shared" si="45" ref="R100:R163">IF(O100=" "," ",IF(AND(OR(O100=1,O100=2,O100=3,O100=4,O100=5,O100=6,O100=7),P100=1),CONCATENATE($T$12,"/",Q100),IF(AND(O100=28,P100=1),CONCATENATE($T$13,"/",Q100),IF(AND(O100=28,P100=5),CONCATENATE($T$14,"/",Q100),IF(AND(O100=5,P100=7),CONCATENATE($T$15,"/",Q100),IF(AND(O100=21,P100=9),CONCATENATE($T$16,"/",Q100),IF(AND(O100=31,P100=12),CONCATENATE($T$16,"/",Q100),J100)))))))</f>
        <v> </v>
      </c>
      <c r="S100" s="20" t="str">
        <f t="shared" si="34"/>
        <v> </v>
      </c>
      <c r="T100" s="19"/>
      <c r="U100" s="31">
        <v>87</v>
      </c>
      <c r="V100" s="31" t="str">
        <f t="shared" si="35"/>
        <v> </v>
      </c>
      <c r="W100" s="31"/>
      <c r="X100" s="31">
        <v>87</v>
      </c>
      <c r="Y100" s="31" t="str">
        <f t="shared" si="37"/>
        <v> </v>
      </c>
      <c r="Z100" s="31"/>
    </row>
    <row r="101" spans="1:26" ht="10.5">
      <c r="A101" s="21" t="str">
        <f t="shared" si="38"/>
        <v> </v>
      </c>
      <c r="B101" s="22" t="str">
        <f t="shared" si="39"/>
        <v> </v>
      </c>
      <c r="C101" s="22" t="str">
        <f>+IF(A101=" "," ",IF(A102=" ",($H$2-SUM($C$13:C100)),($H$2/$C$2)))</f>
        <v> </v>
      </c>
      <c r="D101" s="22" t="str">
        <f t="shared" si="31"/>
        <v> </v>
      </c>
      <c r="E101" s="22"/>
      <c r="F101" s="22" t="str">
        <f t="shared" si="32"/>
        <v> </v>
      </c>
      <c r="G101" s="22" t="str">
        <f t="shared" si="33"/>
        <v> </v>
      </c>
      <c r="H101" s="25" t="str">
        <f>+IF(J101=$I$2,XIRR($G$12:G101,$K$12:K101)," ")</f>
        <v> </v>
      </c>
      <c r="I101" s="25" t="str">
        <f>+IF(J101=$I$2,XIRR($F$12:F101,$K$12:K101)," ")</f>
        <v> </v>
      </c>
      <c r="J101" s="20" t="str">
        <f>IF(J100=" "," ",IF(EDATE(J100,1)&gt;$I$2," ",EDATE($J$13,L100)))</f>
        <v> </v>
      </c>
      <c r="K101" s="20" t="str">
        <f t="shared" si="29"/>
        <v> </v>
      </c>
      <c r="L101" s="19" t="str">
        <f t="shared" si="40"/>
        <v> </v>
      </c>
      <c r="M101" s="26" t="str">
        <f t="shared" si="41"/>
        <v> </v>
      </c>
      <c r="N101" s="26">
        <f t="shared" si="30"/>
        <v>0</v>
      </c>
      <c r="O101" s="19" t="str">
        <f t="shared" si="42"/>
        <v> </v>
      </c>
      <c r="P101" s="19" t="str">
        <f t="shared" si="43"/>
        <v> </v>
      </c>
      <c r="Q101" s="19" t="str">
        <f t="shared" si="44"/>
        <v> </v>
      </c>
      <c r="R101" s="23" t="str">
        <f t="shared" si="45"/>
        <v> </v>
      </c>
      <c r="S101" s="20" t="str">
        <f t="shared" si="34"/>
        <v> </v>
      </c>
      <c r="T101" s="19"/>
      <c r="U101" s="31">
        <v>88</v>
      </c>
      <c r="V101" s="31" t="str">
        <f t="shared" si="35"/>
        <v> </v>
      </c>
      <c r="W101" s="31"/>
      <c r="X101" s="31">
        <v>88</v>
      </c>
      <c r="Y101" s="31" t="str">
        <f t="shared" si="37"/>
        <v> </v>
      </c>
      <c r="Z101" s="31"/>
    </row>
    <row r="102" spans="1:26" ht="10.5">
      <c r="A102" s="21" t="str">
        <f t="shared" si="38"/>
        <v> </v>
      </c>
      <c r="B102" s="22" t="str">
        <f t="shared" si="39"/>
        <v> </v>
      </c>
      <c r="C102" s="22" t="str">
        <f>+IF(A102=" "," ",IF(A103=" ",($H$2-SUM($C$13:C101)),($H$2/$C$2)))</f>
        <v> </v>
      </c>
      <c r="D102" s="22" t="str">
        <f t="shared" si="31"/>
        <v> </v>
      </c>
      <c r="E102" s="22"/>
      <c r="F102" s="22" t="str">
        <f t="shared" si="32"/>
        <v> </v>
      </c>
      <c r="G102" s="22" t="str">
        <f t="shared" si="33"/>
        <v> </v>
      </c>
      <c r="H102" s="25" t="str">
        <f>+IF(J102=$I$2,XIRR($G$12:G102,$K$12:K102)," ")</f>
        <v> </v>
      </c>
      <c r="I102" s="25" t="str">
        <f>+IF(J102=$I$2,XIRR($F$12:F102,$K$12:K102)," ")</f>
        <v> </v>
      </c>
      <c r="J102" s="20" t="str">
        <f>IF(J101=" "," ",IF(EDATE(J101,1)&gt;$I$2," ",EDATE($J$13,L101)))</f>
        <v> </v>
      </c>
      <c r="K102" s="20" t="str">
        <f t="shared" si="29"/>
        <v> </v>
      </c>
      <c r="L102" s="19" t="str">
        <f t="shared" si="40"/>
        <v> </v>
      </c>
      <c r="M102" s="26" t="str">
        <f t="shared" si="41"/>
        <v> </v>
      </c>
      <c r="N102" s="26">
        <f t="shared" si="30"/>
        <v>0</v>
      </c>
      <c r="O102" s="19" t="str">
        <f t="shared" si="42"/>
        <v> </v>
      </c>
      <c r="P102" s="19" t="str">
        <f t="shared" si="43"/>
        <v> </v>
      </c>
      <c r="Q102" s="19" t="str">
        <f t="shared" si="44"/>
        <v> </v>
      </c>
      <c r="R102" s="23" t="str">
        <f t="shared" si="45"/>
        <v> </v>
      </c>
      <c r="S102" s="20" t="str">
        <f t="shared" si="34"/>
        <v> </v>
      </c>
      <c r="T102" s="19"/>
      <c r="U102" s="31">
        <v>89</v>
      </c>
      <c r="V102" s="31" t="str">
        <f t="shared" si="35"/>
        <v> </v>
      </c>
      <c r="W102" s="31"/>
      <c r="X102" s="31">
        <v>89</v>
      </c>
      <c r="Y102" s="31" t="str">
        <f t="shared" si="37"/>
        <v> </v>
      </c>
      <c r="Z102" s="31"/>
    </row>
    <row r="103" spans="1:26" ht="10.5">
      <c r="A103" s="21" t="str">
        <f t="shared" si="38"/>
        <v> </v>
      </c>
      <c r="B103" s="22" t="str">
        <f t="shared" si="39"/>
        <v> </v>
      </c>
      <c r="C103" s="22" t="str">
        <f>+IF(A103=" "," ",IF(A104=" ",($H$2-SUM($C$13:C102)),($H$2/$C$2)))</f>
        <v> </v>
      </c>
      <c r="D103" s="22" t="str">
        <f t="shared" si="31"/>
        <v> </v>
      </c>
      <c r="E103" s="22"/>
      <c r="F103" s="22" t="str">
        <f t="shared" si="32"/>
        <v> </v>
      </c>
      <c r="G103" s="22" t="str">
        <f t="shared" si="33"/>
        <v> </v>
      </c>
      <c r="H103" s="25" t="str">
        <f>+IF(J103=$I$2,XIRR($G$12:G103,$K$12:K103)," ")</f>
        <v> </v>
      </c>
      <c r="I103" s="25" t="str">
        <f>+IF(J103=$I$2,XIRR($F$12:F103,$K$12:K103)," ")</f>
        <v> </v>
      </c>
      <c r="J103" s="20" t="str">
        <f>IF(J102=" "," ",IF(EDATE(J102,1)&gt;$I$2," ",EDATE($J$13,L102)))</f>
        <v> </v>
      </c>
      <c r="K103" s="20" t="str">
        <f t="shared" si="29"/>
        <v> </v>
      </c>
      <c r="L103" s="19" t="str">
        <f t="shared" si="40"/>
        <v> </v>
      </c>
      <c r="M103" s="26" t="str">
        <f t="shared" si="41"/>
        <v> </v>
      </c>
      <c r="N103" s="26">
        <f t="shared" si="30"/>
        <v>0</v>
      </c>
      <c r="O103" s="19" t="str">
        <f t="shared" si="42"/>
        <v> </v>
      </c>
      <c r="P103" s="19" t="str">
        <f t="shared" si="43"/>
        <v> </v>
      </c>
      <c r="Q103" s="19" t="str">
        <f t="shared" si="44"/>
        <v> </v>
      </c>
      <c r="R103" s="23" t="str">
        <f t="shared" si="45"/>
        <v> </v>
      </c>
      <c r="S103" s="20" t="str">
        <f t="shared" si="34"/>
        <v> </v>
      </c>
      <c r="T103" s="19"/>
      <c r="U103" s="31">
        <v>90</v>
      </c>
      <c r="V103" s="31" t="str">
        <f t="shared" si="35"/>
        <v> </v>
      </c>
      <c r="W103" s="31"/>
      <c r="X103" s="31">
        <v>90</v>
      </c>
      <c r="Y103" s="31" t="str">
        <f t="shared" si="37"/>
        <v> </v>
      </c>
      <c r="Z103" s="31"/>
    </row>
    <row r="104" spans="1:26" ht="10.5">
      <c r="A104" s="21" t="str">
        <f t="shared" si="38"/>
        <v> </v>
      </c>
      <c r="B104" s="22" t="str">
        <f t="shared" si="39"/>
        <v> </v>
      </c>
      <c r="C104" s="22" t="str">
        <f>+IF(A104=" "," ",IF(A105=" ",($H$2-SUM($C$13:C103)),($H$2/$C$2)))</f>
        <v> </v>
      </c>
      <c r="D104" s="22" t="str">
        <f t="shared" si="31"/>
        <v> </v>
      </c>
      <c r="E104" s="22"/>
      <c r="F104" s="22" t="str">
        <f t="shared" si="32"/>
        <v> </v>
      </c>
      <c r="G104" s="22" t="str">
        <f t="shared" si="33"/>
        <v> </v>
      </c>
      <c r="H104" s="25" t="str">
        <f>+IF(J104=$I$2,XIRR($G$12:G104,$K$12:K104)," ")</f>
        <v> </v>
      </c>
      <c r="I104" s="25" t="str">
        <f>+IF(J104=$I$2,XIRR($F$12:F104,$K$12:K104)," ")</f>
        <v> </v>
      </c>
      <c r="J104" s="20" t="str">
        <f>IF(J103=" "," ",IF(EDATE(J103,1)&gt;$I$2," ",EDATE($J$13,L103)))</f>
        <v> </v>
      </c>
      <c r="K104" s="20" t="str">
        <f t="shared" si="29"/>
        <v> </v>
      </c>
      <c r="L104" s="19" t="str">
        <f t="shared" si="40"/>
        <v> </v>
      </c>
      <c r="M104" s="26" t="str">
        <f t="shared" si="41"/>
        <v> </v>
      </c>
      <c r="N104" s="26">
        <f t="shared" si="30"/>
        <v>0</v>
      </c>
      <c r="O104" s="19" t="str">
        <f t="shared" si="42"/>
        <v> </v>
      </c>
      <c r="P104" s="19" t="str">
        <f t="shared" si="43"/>
        <v> </v>
      </c>
      <c r="Q104" s="19" t="str">
        <f t="shared" si="44"/>
        <v> </v>
      </c>
      <c r="R104" s="23" t="str">
        <f t="shared" si="45"/>
        <v> </v>
      </c>
      <c r="S104" s="20" t="str">
        <f t="shared" si="34"/>
        <v> </v>
      </c>
      <c r="T104" s="19"/>
      <c r="U104" s="31">
        <v>91</v>
      </c>
      <c r="V104" s="31" t="str">
        <f t="shared" si="35"/>
        <v> </v>
      </c>
      <c r="W104" s="31"/>
      <c r="X104" s="31">
        <v>91</v>
      </c>
      <c r="Y104" s="31" t="str">
        <f t="shared" si="37"/>
        <v> </v>
      </c>
      <c r="Z104" s="31"/>
    </row>
    <row r="105" spans="1:26" ht="10.5">
      <c r="A105" s="21" t="str">
        <f t="shared" si="38"/>
        <v> </v>
      </c>
      <c r="B105" s="22" t="str">
        <f t="shared" si="39"/>
        <v> </v>
      </c>
      <c r="C105" s="22" t="str">
        <f>+IF(A105=" "," ",IF(A106=" ",($H$2-SUM($C$13:C104)),($H$2/$C$2)))</f>
        <v> </v>
      </c>
      <c r="D105" s="22" t="str">
        <f t="shared" si="31"/>
        <v> </v>
      </c>
      <c r="E105" s="22"/>
      <c r="F105" s="22" t="str">
        <f t="shared" si="32"/>
        <v> </v>
      </c>
      <c r="G105" s="22" t="str">
        <f t="shared" si="33"/>
        <v> </v>
      </c>
      <c r="H105" s="25" t="str">
        <f>+IF(J105=$I$2,XIRR($G$12:G105,$K$12:K105)," ")</f>
        <v> </v>
      </c>
      <c r="I105" s="25" t="str">
        <f>+IF(J105=$I$2,XIRR($F$12:F105,$K$12:K105)," ")</f>
        <v> </v>
      </c>
      <c r="J105" s="20" t="str">
        <f>IF(J104=" "," ",IF(EDATE(J104,1)&gt;$I$2," ",EDATE($J$13,L104)))</f>
        <v> </v>
      </c>
      <c r="K105" s="20" t="str">
        <f t="shared" si="29"/>
        <v> </v>
      </c>
      <c r="L105" s="19" t="str">
        <f t="shared" si="40"/>
        <v> </v>
      </c>
      <c r="M105" s="26" t="str">
        <f t="shared" si="41"/>
        <v> </v>
      </c>
      <c r="N105" s="26">
        <f t="shared" si="30"/>
        <v>0</v>
      </c>
      <c r="O105" s="19" t="str">
        <f t="shared" si="42"/>
        <v> </v>
      </c>
      <c r="P105" s="19" t="str">
        <f t="shared" si="43"/>
        <v> </v>
      </c>
      <c r="Q105" s="19" t="str">
        <f t="shared" si="44"/>
        <v> </v>
      </c>
      <c r="R105" s="23" t="str">
        <f t="shared" si="45"/>
        <v> </v>
      </c>
      <c r="S105" s="20" t="str">
        <f t="shared" si="34"/>
        <v> </v>
      </c>
      <c r="T105" s="19"/>
      <c r="U105" s="31">
        <v>92</v>
      </c>
      <c r="V105" s="31" t="str">
        <f t="shared" si="35"/>
        <v> </v>
      </c>
      <c r="W105" s="31"/>
      <c r="X105" s="31">
        <v>92</v>
      </c>
      <c r="Y105" s="31" t="str">
        <f t="shared" si="37"/>
        <v> </v>
      </c>
      <c r="Z105" s="31"/>
    </row>
    <row r="106" spans="1:26" ht="10.5">
      <c r="A106" s="21" t="str">
        <f t="shared" si="38"/>
        <v> </v>
      </c>
      <c r="B106" s="22" t="str">
        <f t="shared" si="39"/>
        <v> </v>
      </c>
      <c r="C106" s="22" t="str">
        <f>+IF(A106=" "," ",IF(A107=" ",($H$2-SUM($C$13:C105)),($H$2/$C$2)))</f>
        <v> </v>
      </c>
      <c r="D106" s="22" t="str">
        <f t="shared" si="31"/>
        <v> </v>
      </c>
      <c r="E106" s="22"/>
      <c r="F106" s="22" t="str">
        <f t="shared" si="32"/>
        <v> </v>
      </c>
      <c r="G106" s="22" t="str">
        <f t="shared" si="33"/>
        <v> </v>
      </c>
      <c r="H106" s="25" t="str">
        <f>+IF(J106=$I$2,XIRR($G$12:G106,$K$12:K106)," ")</f>
        <v> </v>
      </c>
      <c r="I106" s="25" t="str">
        <f>+IF(J106=$I$2,XIRR($F$12:F106,$K$12:K106)," ")</f>
        <v> </v>
      </c>
      <c r="J106" s="20" t="str">
        <f>IF(J105=" "," ",IF(EDATE(J105,1)&gt;$I$2," ",EDATE($J$13,L105)))</f>
        <v> </v>
      </c>
      <c r="K106" s="20" t="str">
        <f t="shared" si="29"/>
        <v> </v>
      </c>
      <c r="L106" s="19" t="str">
        <f t="shared" si="40"/>
        <v> </v>
      </c>
      <c r="M106" s="26" t="str">
        <f t="shared" si="41"/>
        <v> </v>
      </c>
      <c r="N106" s="26">
        <f t="shared" si="30"/>
        <v>0</v>
      </c>
      <c r="O106" s="19" t="str">
        <f t="shared" si="42"/>
        <v> </v>
      </c>
      <c r="P106" s="19" t="str">
        <f t="shared" si="43"/>
        <v> </v>
      </c>
      <c r="Q106" s="19" t="str">
        <f t="shared" si="44"/>
        <v> </v>
      </c>
      <c r="R106" s="23" t="str">
        <f t="shared" si="45"/>
        <v> </v>
      </c>
      <c r="S106" s="20" t="str">
        <f t="shared" si="34"/>
        <v> </v>
      </c>
      <c r="T106" s="19"/>
      <c r="U106" s="31">
        <v>93</v>
      </c>
      <c r="V106" s="31" t="str">
        <f t="shared" si="35"/>
        <v> </v>
      </c>
      <c r="W106" s="31"/>
      <c r="X106" s="31">
        <v>93</v>
      </c>
      <c r="Y106" s="31" t="str">
        <f t="shared" si="37"/>
        <v> </v>
      </c>
      <c r="Z106" s="31"/>
    </row>
    <row r="107" spans="1:26" ht="10.5">
      <c r="A107" s="21" t="str">
        <f t="shared" si="38"/>
        <v> </v>
      </c>
      <c r="B107" s="22" t="str">
        <f t="shared" si="39"/>
        <v> </v>
      </c>
      <c r="C107" s="22" t="str">
        <f>+IF(A107=" "," ",IF(A108=" ",($H$2-SUM($C$13:C106)),($H$2/$C$2)))</f>
        <v> </v>
      </c>
      <c r="D107" s="22" t="str">
        <f t="shared" si="31"/>
        <v> </v>
      </c>
      <c r="E107" s="22"/>
      <c r="F107" s="22" t="str">
        <f t="shared" si="32"/>
        <v> </v>
      </c>
      <c r="G107" s="22" t="str">
        <f t="shared" si="33"/>
        <v> </v>
      </c>
      <c r="H107" s="25" t="str">
        <f>+IF(J107=$I$2,XIRR($G$12:G107,$K$12:K107)," ")</f>
        <v> </v>
      </c>
      <c r="I107" s="25" t="str">
        <f>+IF(J107=$I$2,XIRR($F$12:F107,$K$12:K107)," ")</f>
        <v> </v>
      </c>
      <c r="J107" s="20" t="str">
        <f>IF(J106=" "," ",IF(EDATE(J106,1)&gt;$I$2," ",EDATE($J$13,L106)))</f>
        <v> </v>
      </c>
      <c r="K107" s="20" t="str">
        <f t="shared" si="29"/>
        <v> </v>
      </c>
      <c r="L107" s="19" t="str">
        <f t="shared" si="40"/>
        <v> </v>
      </c>
      <c r="M107" s="26" t="str">
        <f t="shared" si="41"/>
        <v> </v>
      </c>
      <c r="N107" s="26">
        <f t="shared" si="30"/>
        <v>0</v>
      </c>
      <c r="O107" s="19" t="str">
        <f t="shared" si="42"/>
        <v> </v>
      </c>
      <c r="P107" s="19" t="str">
        <f t="shared" si="43"/>
        <v> </v>
      </c>
      <c r="Q107" s="19" t="str">
        <f t="shared" si="44"/>
        <v> </v>
      </c>
      <c r="R107" s="23" t="str">
        <f t="shared" si="45"/>
        <v> </v>
      </c>
      <c r="S107" s="20" t="str">
        <f t="shared" si="34"/>
        <v> </v>
      </c>
      <c r="T107" s="19"/>
      <c r="U107" s="31">
        <v>94</v>
      </c>
      <c r="V107" s="31" t="str">
        <f t="shared" si="35"/>
        <v> </v>
      </c>
      <c r="W107" s="31"/>
      <c r="X107" s="31">
        <v>94</v>
      </c>
      <c r="Y107" s="31" t="str">
        <f t="shared" si="37"/>
        <v> </v>
      </c>
      <c r="Z107" s="31"/>
    </row>
    <row r="108" spans="1:26" ht="10.5">
      <c r="A108" s="21" t="str">
        <f t="shared" si="38"/>
        <v> </v>
      </c>
      <c r="B108" s="22" t="str">
        <f t="shared" si="39"/>
        <v> </v>
      </c>
      <c r="C108" s="22" t="str">
        <f>+IF(A108=" "," ",IF(A109=" ",($H$2-SUM($C$13:C107)),($H$2/$C$2)))</f>
        <v> </v>
      </c>
      <c r="D108" s="22" t="str">
        <f t="shared" si="31"/>
        <v> </v>
      </c>
      <c r="E108" s="22"/>
      <c r="F108" s="22" t="str">
        <f t="shared" si="32"/>
        <v> </v>
      </c>
      <c r="G108" s="22" t="str">
        <f t="shared" si="33"/>
        <v> </v>
      </c>
      <c r="H108" s="25" t="str">
        <f>+IF(J108=$I$2,XIRR($G$12:G108,$K$12:K108)," ")</f>
        <v> </v>
      </c>
      <c r="I108" s="25" t="str">
        <f>+IF(J108=$I$2,XIRR($F$12:F108,$K$12:K108)," ")</f>
        <v> </v>
      </c>
      <c r="J108" s="20" t="str">
        <f>IF(J107=" "," ",IF(EDATE(J107,1)&gt;$I$2," ",EDATE($J$13,L107)))</f>
        <v> </v>
      </c>
      <c r="K108" s="20" t="str">
        <f t="shared" si="29"/>
        <v> </v>
      </c>
      <c r="L108" s="19" t="str">
        <f t="shared" si="40"/>
        <v> </v>
      </c>
      <c r="M108" s="26" t="str">
        <f t="shared" si="41"/>
        <v> </v>
      </c>
      <c r="N108" s="26">
        <f t="shared" si="30"/>
        <v>0</v>
      </c>
      <c r="O108" s="19" t="str">
        <f t="shared" si="42"/>
        <v> </v>
      </c>
      <c r="P108" s="19" t="str">
        <f t="shared" si="43"/>
        <v> </v>
      </c>
      <c r="Q108" s="19" t="str">
        <f t="shared" si="44"/>
        <v> </v>
      </c>
      <c r="R108" s="23" t="str">
        <f t="shared" si="45"/>
        <v> </v>
      </c>
      <c r="S108" s="20" t="str">
        <f t="shared" si="34"/>
        <v> </v>
      </c>
      <c r="T108" s="19"/>
      <c r="U108" s="31">
        <v>95</v>
      </c>
      <c r="V108" s="31" t="str">
        <f t="shared" si="35"/>
        <v> </v>
      </c>
      <c r="W108" s="31"/>
      <c r="X108" s="31">
        <v>95</v>
      </c>
      <c r="Y108" s="31" t="str">
        <f t="shared" si="37"/>
        <v> </v>
      </c>
      <c r="Z108" s="31"/>
    </row>
    <row r="109" spans="1:26" ht="10.5">
      <c r="A109" s="21" t="str">
        <f t="shared" si="38"/>
        <v> </v>
      </c>
      <c r="B109" s="22" t="str">
        <f t="shared" si="39"/>
        <v> </v>
      </c>
      <c r="C109" s="22" t="str">
        <f>+IF(A109=" "," ",IF(A110=" ",($H$2-SUM($C$13:C108)),($H$2/$C$2)))</f>
        <v> </v>
      </c>
      <c r="D109" s="22" t="str">
        <f t="shared" si="31"/>
        <v> </v>
      </c>
      <c r="E109" s="22" t="str">
        <f>IF(A110=" "," ",IF(U122=U122,SUM(V110:V121),W109+SUM(V110:V121))+IF(X122=X122,SUM(Y110:Y121),Z109+SUM(Y110:Y121)))</f>
        <v> </v>
      </c>
      <c r="F109" s="22" t="str">
        <f t="shared" si="32"/>
        <v> </v>
      </c>
      <c r="G109" s="22" t="str">
        <f t="shared" si="33"/>
        <v> </v>
      </c>
      <c r="H109" s="25" t="str">
        <f>+IF(J109=$I$2,XIRR($G$12:G109,$K$12:K109)," ")</f>
        <v> </v>
      </c>
      <c r="I109" s="25" t="str">
        <f>+IF(J109=$I$2,XIRR($F$12:F109,$K$12:K109)," ")</f>
        <v> </v>
      </c>
      <c r="J109" s="20" t="str">
        <f>IF(J108=" "," ",IF(EDATE(J108,1)&gt;$I$2," ",EDATE($J$13,L108)))</f>
        <v> </v>
      </c>
      <c r="K109" s="20" t="str">
        <f t="shared" si="29"/>
        <v> </v>
      </c>
      <c r="L109" s="19" t="str">
        <f t="shared" si="40"/>
        <v> </v>
      </c>
      <c r="M109" s="26" t="str">
        <f t="shared" si="41"/>
        <v> </v>
      </c>
      <c r="N109" s="26">
        <f t="shared" si="30"/>
        <v>0</v>
      </c>
      <c r="O109" s="19" t="str">
        <f t="shared" si="42"/>
        <v> </v>
      </c>
      <c r="P109" s="19" t="str">
        <f t="shared" si="43"/>
        <v> </v>
      </c>
      <c r="Q109" s="19" t="str">
        <f t="shared" si="44"/>
        <v> </v>
      </c>
      <c r="R109" s="23" t="str">
        <f t="shared" si="45"/>
        <v> </v>
      </c>
      <c r="S109" s="20" t="str">
        <f t="shared" si="34"/>
        <v> </v>
      </c>
      <c r="T109" s="19"/>
      <c r="U109" s="31">
        <v>96</v>
      </c>
      <c r="V109" s="31" t="str">
        <f t="shared" si="35"/>
        <v> </v>
      </c>
      <c r="W109" s="31">
        <f>+$F$2</f>
        <v>88333</v>
      </c>
      <c r="X109" s="31">
        <v>96</v>
      </c>
      <c r="Y109" s="31" t="str">
        <f t="shared" si="37"/>
        <v> </v>
      </c>
      <c r="Z109" s="31" t="e">
        <f>+instruction!$D$23*differentiated!B110</f>
        <v>#VALUE!</v>
      </c>
    </row>
    <row r="110" spans="1:26" ht="10.5">
      <c r="A110" s="21" t="str">
        <f t="shared" si="38"/>
        <v> </v>
      </c>
      <c r="B110" s="22" t="str">
        <f t="shared" si="39"/>
        <v> </v>
      </c>
      <c r="C110" s="22" t="str">
        <f>+IF(A110=" "," ",IF(A111=" ",($H$2-SUM($C$13:C109)),($H$2/$C$2)))</f>
        <v> </v>
      </c>
      <c r="D110" s="22" t="str">
        <f t="shared" si="31"/>
        <v> </v>
      </c>
      <c r="E110" s="22"/>
      <c r="F110" s="22" t="str">
        <f t="shared" si="32"/>
        <v> </v>
      </c>
      <c r="G110" s="22" t="str">
        <f t="shared" si="33"/>
        <v> </v>
      </c>
      <c r="H110" s="25" t="str">
        <f>+IF(J110=$I$2,XIRR($G$12:G110,$K$12:K110)," ")</f>
        <v> </v>
      </c>
      <c r="I110" s="25" t="str">
        <f>+IF(J110=$I$2,XIRR($F$12:F110,$K$12:K110)," ")</f>
        <v> </v>
      </c>
      <c r="J110" s="20" t="str">
        <f>IF(J109=" "," ",IF(EDATE(J109,1)&gt;$I$2," ",EDATE($J$13,L109)))</f>
        <v> </v>
      </c>
      <c r="K110" s="20" t="str">
        <f t="shared" si="29"/>
        <v> </v>
      </c>
      <c r="L110" s="19" t="str">
        <f t="shared" si="40"/>
        <v> </v>
      </c>
      <c r="M110" s="26" t="str">
        <f t="shared" si="41"/>
        <v> </v>
      </c>
      <c r="N110" s="26">
        <f t="shared" si="30"/>
        <v>0</v>
      </c>
      <c r="O110" s="19" t="str">
        <f t="shared" si="42"/>
        <v> </v>
      </c>
      <c r="P110" s="19" t="str">
        <f t="shared" si="43"/>
        <v> </v>
      </c>
      <c r="Q110" s="19" t="str">
        <f t="shared" si="44"/>
        <v> </v>
      </c>
      <c r="R110" s="23" t="str">
        <f t="shared" si="45"/>
        <v> </v>
      </c>
      <c r="S110" s="20" t="str">
        <f t="shared" si="34"/>
        <v> </v>
      </c>
      <c r="T110" s="19"/>
      <c r="U110" s="31">
        <v>97</v>
      </c>
      <c r="V110" s="31" t="str">
        <f t="shared" si="35"/>
        <v> </v>
      </c>
      <c r="W110" s="31"/>
      <c r="X110" s="31">
        <v>97</v>
      </c>
      <c r="Y110" s="31" t="str">
        <f aca="true" t="shared" si="46" ref="Y110:Y121">IF(A110=" "," ",($Z$109/12))</f>
        <v> </v>
      </c>
      <c r="Z110" s="31"/>
    </row>
    <row r="111" spans="1:26" ht="10.5">
      <c r="A111" s="21" t="str">
        <f t="shared" si="38"/>
        <v> </v>
      </c>
      <c r="B111" s="22" t="str">
        <f t="shared" si="39"/>
        <v> </v>
      </c>
      <c r="C111" s="22" t="str">
        <f>+IF(A111=" "," ",IF(A112=" ",($H$2-SUM($C$13:C110)),($H$2/$C$2)))</f>
        <v> </v>
      </c>
      <c r="D111" s="22" t="str">
        <f t="shared" si="31"/>
        <v> </v>
      </c>
      <c r="E111" s="22"/>
      <c r="F111" s="22" t="str">
        <f t="shared" si="32"/>
        <v> </v>
      </c>
      <c r="G111" s="22" t="str">
        <f t="shared" si="33"/>
        <v> </v>
      </c>
      <c r="H111" s="25" t="str">
        <f>+IF(J111=$I$2,XIRR($G$12:G111,$K$12:K111)," ")</f>
        <v> </v>
      </c>
      <c r="I111" s="25" t="str">
        <f>+IF(J111=$I$2,XIRR($F$12:F111,$K$12:K111)," ")</f>
        <v> </v>
      </c>
      <c r="J111" s="20" t="str">
        <f>IF(J110=" "," ",IF(EDATE(J110,1)&gt;$I$2," ",EDATE($J$13,L110)))</f>
        <v> </v>
      </c>
      <c r="K111" s="20" t="str">
        <f t="shared" si="29"/>
        <v> </v>
      </c>
      <c r="L111" s="19" t="str">
        <f t="shared" si="40"/>
        <v> </v>
      </c>
      <c r="M111" s="26" t="str">
        <f t="shared" si="41"/>
        <v> </v>
      </c>
      <c r="N111" s="26">
        <f t="shared" si="30"/>
        <v>0</v>
      </c>
      <c r="O111" s="19" t="str">
        <f t="shared" si="42"/>
        <v> </v>
      </c>
      <c r="P111" s="19" t="str">
        <f t="shared" si="43"/>
        <v> </v>
      </c>
      <c r="Q111" s="19" t="str">
        <f t="shared" si="44"/>
        <v> </v>
      </c>
      <c r="R111" s="23" t="str">
        <f t="shared" si="45"/>
        <v> </v>
      </c>
      <c r="S111" s="20" t="str">
        <f t="shared" si="34"/>
        <v> </v>
      </c>
      <c r="T111" s="19"/>
      <c r="U111" s="31">
        <v>98</v>
      </c>
      <c r="V111" s="31" t="str">
        <f t="shared" si="35"/>
        <v> </v>
      </c>
      <c r="W111" s="31"/>
      <c r="X111" s="31">
        <v>98</v>
      </c>
      <c r="Y111" s="31" t="str">
        <f t="shared" si="46"/>
        <v> </v>
      </c>
      <c r="Z111" s="31"/>
    </row>
    <row r="112" spans="1:26" ht="10.5">
      <c r="A112" s="21" t="str">
        <f t="shared" si="38"/>
        <v> </v>
      </c>
      <c r="B112" s="22" t="str">
        <f t="shared" si="39"/>
        <v> </v>
      </c>
      <c r="C112" s="22" t="str">
        <f>+IF(A112=" "," ",IF(A113=" ",($H$2-SUM($C$13:C111)),($H$2/$C$2)))</f>
        <v> </v>
      </c>
      <c r="D112" s="22" t="str">
        <f t="shared" si="31"/>
        <v> </v>
      </c>
      <c r="E112" s="22"/>
      <c r="F112" s="22" t="str">
        <f t="shared" si="32"/>
        <v> </v>
      </c>
      <c r="G112" s="22" t="str">
        <f t="shared" si="33"/>
        <v> </v>
      </c>
      <c r="H112" s="25" t="str">
        <f>+IF(J112=$I$2,XIRR($G$12:G112,$K$12:K112)," ")</f>
        <v> </v>
      </c>
      <c r="I112" s="25" t="str">
        <f>+IF(J112=$I$2,XIRR($F$12:F112,$K$12:K112)," ")</f>
        <v> </v>
      </c>
      <c r="J112" s="20" t="str">
        <f>IF(J111=" "," ",IF(EDATE(J111,1)&gt;$I$2," ",EDATE($J$13,L111)))</f>
        <v> </v>
      </c>
      <c r="K112" s="20" t="str">
        <f t="shared" si="29"/>
        <v> </v>
      </c>
      <c r="L112" s="19" t="str">
        <f t="shared" si="40"/>
        <v> </v>
      </c>
      <c r="M112" s="26" t="str">
        <f t="shared" si="41"/>
        <v> </v>
      </c>
      <c r="N112" s="26">
        <f t="shared" si="30"/>
        <v>0</v>
      </c>
      <c r="O112" s="19" t="str">
        <f t="shared" si="42"/>
        <v> </v>
      </c>
      <c r="P112" s="19" t="str">
        <f t="shared" si="43"/>
        <v> </v>
      </c>
      <c r="Q112" s="19" t="str">
        <f t="shared" si="44"/>
        <v> </v>
      </c>
      <c r="R112" s="23" t="str">
        <f t="shared" si="45"/>
        <v> </v>
      </c>
      <c r="S112" s="20" t="str">
        <f t="shared" si="34"/>
        <v> </v>
      </c>
      <c r="T112" s="19"/>
      <c r="U112" s="31">
        <v>99</v>
      </c>
      <c r="V112" s="31" t="str">
        <f t="shared" si="35"/>
        <v> </v>
      </c>
      <c r="W112" s="31"/>
      <c r="X112" s="31">
        <v>99</v>
      </c>
      <c r="Y112" s="31" t="str">
        <f t="shared" si="46"/>
        <v> </v>
      </c>
      <c r="Z112" s="31"/>
    </row>
    <row r="113" spans="1:26" ht="10.5">
      <c r="A113" s="21" t="str">
        <f t="shared" si="38"/>
        <v> </v>
      </c>
      <c r="B113" s="22" t="str">
        <f t="shared" si="39"/>
        <v> </v>
      </c>
      <c r="C113" s="22" t="str">
        <f>+IF(A113=" "," ",IF(A114=" ",($H$2-SUM($C$13:C112)),($H$2/$C$2)))</f>
        <v> </v>
      </c>
      <c r="D113" s="22" t="str">
        <f t="shared" si="31"/>
        <v> </v>
      </c>
      <c r="E113" s="22"/>
      <c r="F113" s="22" t="str">
        <f t="shared" si="32"/>
        <v> </v>
      </c>
      <c r="G113" s="22" t="str">
        <f t="shared" si="33"/>
        <v> </v>
      </c>
      <c r="H113" s="25" t="str">
        <f>+IF(J113=$I$2,XIRR($G$12:G113,$K$12:K113)," ")</f>
        <v> </v>
      </c>
      <c r="I113" s="25" t="str">
        <f>+IF(J113=$I$2,XIRR($F$12:F113,$K$12:K113)," ")</f>
        <v> </v>
      </c>
      <c r="J113" s="20" t="str">
        <f>IF(J112=" "," ",IF(EDATE(J112,1)&gt;$I$2," ",EDATE($J$13,L112)))</f>
        <v> </v>
      </c>
      <c r="K113" s="20" t="str">
        <f t="shared" si="29"/>
        <v> </v>
      </c>
      <c r="L113" s="19" t="str">
        <f t="shared" si="40"/>
        <v> </v>
      </c>
      <c r="M113" s="26" t="str">
        <f t="shared" si="41"/>
        <v> </v>
      </c>
      <c r="N113" s="26">
        <f t="shared" si="30"/>
        <v>0</v>
      </c>
      <c r="O113" s="19" t="str">
        <f t="shared" si="42"/>
        <v> </v>
      </c>
      <c r="P113" s="19" t="str">
        <f t="shared" si="43"/>
        <v> </v>
      </c>
      <c r="Q113" s="19" t="str">
        <f t="shared" si="44"/>
        <v> </v>
      </c>
      <c r="R113" s="23" t="str">
        <f t="shared" si="45"/>
        <v> </v>
      </c>
      <c r="S113" s="20" t="str">
        <f t="shared" si="34"/>
        <v> </v>
      </c>
      <c r="T113" s="19"/>
      <c r="U113" s="31">
        <v>100</v>
      </c>
      <c r="V113" s="31" t="str">
        <f t="shared" si="35"/>
        <v> </v>
      </c>
      <c r="W113" s="31"/>
      <c r="X113" s="31">
        <v>100</v>
      </c>
      <c r="Y113" s="31" t="str">
        <f t="shared" si="46"/>
        <v> </v>
      </c>
      <c r="Z113" s="31"/>
    </row>
    <row r="114" spans="1:26" ht="10.5">
      <c r="A114" s="21" t="str">
        <f t="shared" si="38"/>
        <v> </v>
      </c>
      <c r="B114" s="22" t="str">
        <f t="shared" si="39"/>
        <v> </v>
      </c>
      <c r="C114" s="22" t="str">
        <f>+IF(A114=" "," ",IF(A115=" ",($H$2-SUM($C$13:C113)),($H$2/$C$2)))</f>
        <v> </v>
      </c>
      <c r="D114" s="22" t="str">
        <f t="shared" si="31"/>
        <v> </v>
      </c>
      <c r="E114" s="22"/>
      <c r="F114" s="22" t="str">
        <f t="shared" si="32"/>
        <v> </v>
      </c>
      <c r="G114" s="22" t="str">
        <f t="shared" si="33"/>
        <v> </v>
      </c>
      <c r="H114" s="25" t="str">
        <f>+IF(J114=$I$2,XIRR($G$12:G114,$K$12:K114)," ")</f>
        <v> </v>
      </c>
      <c r="I114" s="25" t="str">
        <f>+IF(J114=$I$2,XIRR($F$12:F114,$K$12:K114)," ")</f>
        <v> </v>
      </c>
      <c r="J114" s="20" t="str">
        <f>IF(J113=" "," ",IF(EDATE(J113,1)&gt;$I$2," ",EDATE($J$13,L113)))</f>
        <v> </v>
      </c>
      <c r="K114" s="20" t="str">
        <f t="shared" si="29"/>
        <v> </v>
      </c>
      <c r="L114" s="19" t="str">
        <f t="shared" si="40"/>
        <v> </v>
      </c>
      <c r="M114" s="26" t="str">
        <f t="shared" si="41"/>
        <v> </v>
      </c>
      <c r="N114" s="26">
        <f t="shared" si="30"/>
        <v>0</v>
      </c>
      <c r="O114" s="19" t="str">
        <f t="shared" si="42"/>
        <v> </v>
      </c>
      <c r="P114" s="19" t="str">
        <f t="shared" si="43"/>
        <v> </v>
      </c>
      <c r="Q114" s="19" t="str">
        <f t="shared" si="44"/>
        <v> </v>
      </c>
      <c r="R114" s="23" t="str">
        <f t="shared" si="45"/>
        <v> </v>
      </c>
      <c r="S114" s="20" t="str">
        <f t="shared" si="34"/>
        <v> </v>
      </c>
      <c r="T114" s="19"/>
      <c r="U114" s="31">
        <v>101</v>
      </c>
      <c r="V114" s="31" t="str">
        <f t="shared" si="35"/>
        <v> </v>
      </c>
      <c r="W114" s="31"/>
      <c r="X114" s="31">
        <v>101</v>
      </c>
      <c r="Y114" s="31" t="str">
        <f t="shared" si="46"/>
        <v> </v>
      </c>
      <c r="Z114" s="31"/>
    </row>
    <row r="115" spans="1:26" ht="10.5">
      <c r="A115" s="21" t="str">
        <f t="shared" si="38"/>
        <v> </v>
      </c>
      <c r="B115" s="22" t="str">
        <f t="shared" si="39"/>
        <v> </v>
      </c>
      <c r="C115" s="22" t="str">
        <f>+IF(A115=" "," ",IF(A116=" ",($H$2-SUM($C$13:C114)),($H$2/$C$2)))</f>
        <v> </v>
      </c>
      <c r="D115" s="22" t="str">
        <f t="shared" si="31"/>
        <v> </v>
      </c>
      <c r="E115" s="22"/>
      <c r="F115" s="22" t="str">
        <f t="shared" si="32"/>
        <v> </v>
      </c>
      <c r="G115" s="22" t="str">
        <f t="shared" si="33"/>
        <v> </v>
      </c>
      <c r="H115" s="25" t="str">
        <f>+IF(J115=$I$2,XIRR($G$12:G115,$K$12:K115)," ")</f>
        <v> </v>
      </c>
      <c r="I115" s="25" t="str">
        <f>+IF(J115=$I$2,XIRR($F$12:F115,$K$12:K115)," ")</f>
        <v> </v>
      </c>
      <c r="J115" s="20" t="str">
        <f>IF(J114=" "," ",IF(EDATE(J114,1)&gt;$I$2," ",EDATE($J$13,L114)))</f>
        <v> </v>
      </c>
      <c r="K115" s="20" t="str">
        <f t="shared" si="29"/>
        <v> </v>
      </c>
      <c r="L115" s="19" t="str">
        <f t="shared" si="40"/>
        <v> </v>
      </c>
      <c r="M115" s="26" t="str">
        <f t="shared" si="41"/>
        <v> </v>
      </c>
      <c r="N115" s="26">
        <f t="shared" si="30"/>
        <v>0</v>
      </c>
      <c r="O115" s="19" t="str">
        <f t="shared" si="42"/>
        <v> </v>
      </c>
      <c r="P115" s="19" t="str">
        <f t="shared" si="43"/>
        <v> </v>
      </c>
      <c r="Q115" s="19" t="str">
        <f t="shared" si="44"/>
        <v> </v>
      </c>
      <c r="R115" s="23" t="str">
        <f t="shared" si="45"/>
        <v> </v>
      </c>
      <c r="S115" s="20" t="str">
        <f t="shared" si="34"/>
        <v> </v>
      </c>
      <c r="T115" s="19"/>
      <c r="U115" s="31">
        <v>102</v>
      </c>
      <c r="V115" s="31" t="str">
        <f t="shared" si="35"/>
        <v> </v>
      </c>
      <c r="W115" s="31"/>
      <c r="X115" s="31">
        <v>102</v>
      </c>
      <c r="Y115" s="31" t="str">
        <f t="shared" si="46"/>
        <v> </v>
      </c>
      <c r="Z115" s="31"/>
    </row>
    <row r="116" spans="1:26" ht="10.5">
      <c r="A116" s="21" t="str">
        <f t="shared" si="38"/>
        <v> </v>
      </c>
      <c r="B116" s="22" t="str">
        <f t="shared" si="39"/>
        <v> </v>
      </c>
      <c r="C116" s="22" t="str">
        <f>+IF(A116=" "," ",IF(A117=" ",($H$2-SUM($C$13:C115)),($H$2/$C$2)))</f>
        <v> </v>
      </c>
      <c r="D116" s="22" t="str">
        <f t="shared" si="31"/>
        <v> </v>
      </c>
      <c r="E116" s="22"/>
      <c r="F116" s="22" t="str">
        <f t="shared" si="32"/>
        <v> </v>
      </c>
      <c r="G116" s="22" t="str">
        <f t="shared" si="33"/>
        <v> </v>
      </c>
      <c r="H116" s="25" t="str">
        <f>+IF(J116=$I$2,XIRR($G$12:G116,$K$12:K116)," ")</f>
        <v> </v>
      </c>
      <c r="I116" s="25" t="str">
        <f>+IF(J116=$I$2,XIRR($F$12:F116,$K$12:K116)," ")</f>
        <v> </v>
      </c>
      <c r="J116" s="20" t="str">
        <f>IF(J115=" "," ",IF(EDATE(J115,1)&gt;$I$2," ",EDATE($J$13,L115)))</f>
        <v> </v>
      </c>
      <c r="K116" s="20" t="str">
        <f t="shared" si="29"/>
        <v> </v>
      </c>
      <c r="L116" s="19" t="str">
        <f t="shared" si="40"/>
        <v> </v>
      </c>
      <c r="M116" s="26" t="str">
        <f t="shared" si="41"/>
        <v> </v>
      </c>
      <c r="N116" s="26">
        <f t="shared" si="30"/>
        <v>0</v>
      </c>
      <c r="O116" s="19" t="str">
        <f t="shared" si="42"/>
        <v> </v>
      </c>
      <c r="P116" s="19" t="str">
        <f t="shared" si="43"/>
        <v> </v>
      </c>
      <c r="Q116" s="19" t="str">
        <f t="shared" si="44"/>
        <v> </v>
      </c>
      <c r="R116" s="23" t="str">
        <f t="shared" si="45"/>
        <v> </v>
      </c>
      <c r="S116" s="20" t="str">
        <f t="shared" si="34"/>
        <v> </v>
      </c>
      <c r="T116" s="19"/>
      <c r="U116" s="31">
        <v>103</v>
      </c>
      <c r="V116" s="31" t="str">
        <f t="shared" si="35"/>
        <v> </v>
      </c>
      <c r="W116" s="31"/>
      <c r="X116" s="31">
        <v>103</v>
      </c>
      <c r="Y116" s="31" t="str">
        <f t="shared" si="46"/>
        <v> </v>
      </c>
      <c r="Z116" s="31"/>
    </row>
    <row r="117" spans="1:26" ht="10.5">
      <c r="A117" s="21" t="str">
        <f t="shared" si="38"/>
        <v> </v>
      </c>
      <c r="B117" s="22" t="str">
        <f t="shared" si="39"/>
        <v> </v>
      </c>
      <c r="C117" s="22" t="str">
        <f>+IF(A117=" "," ",IF(A118=" ",($H$2-SUM($C$13:C116)),($H$2/$C$2)))</f>
        <v> </v>
      </c>
      <c r="D117" s="22" t="str">
        <f t="shared" si="31"/>
        <v> </v>
      </c>
      <c r="E117" s="22"/>
      <c r="F117" s="22" t="str">
        <f t="shared" si="32"/>
        <v> </v>
      </c>
      <c r="G117" s="22" t="str">
        <f t="shared" si="33"/>
        <v> </v>
      </c>
      <c r="H117" s="25" t="str">
        <f>+IF(J117=$I$2,XIRR($G$12:G117,$K$12:K117)," ")</f>
        <v> </v>
      </c>
      <c r="I117" s="25" t="str">
        <f>+IF(J117=$I$2,XIRR($F$12:F117,$K$12:K117)," ")</f>
        <v> </v>
      </c>
      <c r="J117" s="20" t="str">
        <f>IF(J116=" "," ",IF(EDATE(J116,1)&gt;$I$2," ",EDATE($J$13,L116)))</f>
        <v> </v>
      </c>
      <c r="K117" s="20" t="str">
        <f t="shared" si="29"/>
        <v> </v>
      </c>
      <c r="L117" s="19" t="str">
        <f t="shared" si="40"/>
        <v> </v>
      </c>
      <c r="M117" s="26" t="str">
        <f t="shared" si="41"/>
        <v> </v>
      </c>
      <c r="N117" s="26">
        <f t="shared" si="30"/>
        <v>0</v>
      </c>
      <c r="O117" s="19" t="str">
        <f t="shared" si="42"/>
        <v> </v>
      </c>
      <c r="P117" s="19" t="str">
        <f t="shared" si="43"/>
        <v> </v>
      </c>
      <c r="Q117" s="19" t="str">
        <f t="shared" si="44"/>
        <v> </v>
      </c>
      <c r="R117" s="23" t="str">
        <f t="shared" si="45"/>
        <v> </v>
      </c>
      <c r="S117" s="20" t="str">
        <f t="shared" si="34"/>
        <v> </v>
      </c>
      <c r="T117" s="19"/>
      <c r="U117" s="31">
        <v>104</v>
      </c>
      <c r="V117" s="31" t="str">
        <f t="shared" si="35"/>
        <v> </v>
      </c>
      <c r="W117" s="31"/>
      <c r="X117" s="31">
        <v>104</v>
      </c>
      <c r="Y117" s="31" t="str">
        <f t="shared" si="46"/>
        <v> </v>
      </c>
      <c r="Z117" s="31"/>
    </row>
    <row r="118" spans="1:26" ht="10.5">
      <c r="A118" s="21" t="str">
        <f t="shared" si="38"/>
        <v> </v>
      </c>
      <c r="B118" s="22" t="str">
        <f t="shared" si="39"/>
        <v> </v>
      </c>
      <c r="C118" s="22" t="str">
        <f>+IF(A118=" "," ",IF(A119=" ",($H$2-SUM($C$13:C117)),($H$2/$C$2)))</f>
        <v> </v>
      </c>
      <c r="D118" s="22" t="str">
        <f t="shared" si="31"/>
        <v> </v>
      </c>
      <c r="E118" s="22"/>
      <c r="F118" s="22" t="str">
        <f t="shared" si="32"/>
        <v> </v>
      </c>
      <c r="G118" s="22" t="str">
        <f t="shared" si="33"/>
        <v> </v>
      </c>
      <c r="H118" s="25" t="str">
        <f>+IF(J118=$I$2,XIRR($G$12:G118,$K$12:K118)," ")</f>
        <v> </v>
      </c>
      <c r="I118" s="25" t="str">
        <f>+IF(J118=$I$2,XIRR($F$12:F118,$K$12:K118)," ")</f>
        <v> </v>
      </c>
      <c r="J118" s="20" t="str">
        <f>IF(J117=" "," ",IF(EDATE(J117,1)&gt;$I$2," ",EDATE($J$13,L117)))</f>
        <v> </v>
      </c>
      <c r="K118" s="20" t="str">
        <f t="shared" si="29"/>
        <v> </v>
      </c>
      <c r="L118" s="19" t="str">
        <f t="shared" si="40"/>
        <v> </v>
      </c>
      <c r="M118" s="26" t="str">
        <f t="shared" si="41"/>
        <v> </v>
      </c>
      <c r="N118" s="26">
        <f t="shared" si="30"/>
        <v>0</v>
      </c>
      <c r="O118" s="19" t="str">
        <f t="shared" si="42"/>
        <v> </v>
      </c>
      <c r="P118" s="19" t="str">
        <f t="shared" si="43"/>
        <v> </v>
      </c>
      <c r="Q118" s="19" t="str">
        <f t="shared" si="44"/>
        <v> </v>
      </c>
      <c r="R118" s="23" t="str">
        <f t="shared" si="45"/>
        <v> </v>
      </c>
      <c r="S118" s="20" t="str">
        <f t="shared" si="34"/>
        <v> </v>
      </c>
      <c r="T118" s="19"/>
      <c r="U118" s="31">
        <v>105</v>
      </c>
      <c r="V118" s="31" t="str">
        <f t="shared" si="35"/>
        <v> </v>
      </c>
      <c r="W118" s="31"/>
      <c r="X118" s="31">
        <v>105</v>
      </c>
      <c r="Y118" s="31" t="str">
        <f t="shared" si="46"/>
        <v> </v>
      </c>
      <c r="Z118" s="31"/>
    </row>
    <row r="119" spans="1:26" ht="10.5">
      <c r="A119" s="21" t="str">
        <f t="shared" si="38"/>
        <v> </v>
      </c>
      <c r="B119" s="22" t="str">
        <f t="shared" si="39"/>
        <v> </v>
      </c>
      <c r="C119" s="22" t="str">
        <f>+IF(A119=" "," ",IF(A120=" ",($H$2-SUM($C$13:C118)),($H$2/$C$2)))</f>
        <v> </v>
      </c>
      <c r="D119" s="22" t="str">
        <f t="shared" si="31"/>
        <v> </v>
      </c>
      <c r="E119" s="22"/>
      <c r="F119" s="22" t="str">
        <f t="shared" si="32"/>
        <v> </v>
      </c>
      <c r="G119" s="22" t="str">
        <f t="shared" si="33"/>
        <v> </v>
      </c>
      <c r="H119" s="25" t="str">
        <f>+IF(J119=$I$2,XIRR($G$12:G119,$K$12:K119)," ")</f>
        <v> </v>
      </c>
      <c r="I119" s="25" t="str">
        <f>+IF(J119=$I$2,XIRR($F$12:F119,$K$12:K119)," ")</f>
        <v> </v>
      </c>
      <c r="J119" s="20" t="str">
        <f>IF(J118=" "," ",IF(EDATE(J118,1)&gt;$I$2," ",EDATE($J$13,L118)))</f>
        <v> </v>
      </c>
      <c r="K119" s="20" t="str">
        <f t="shared" si="29"/>
        <v> </v>
      </c>
      <c r="L119" s="19" t="str">
        <f t="shared" si="40"/>
        <v> </v>
      </c>
      <c r="M119" s="26" t="str">
        <f t="shared" si="41"/>
        <v> </v>
      </c>
      <c r="N119" s="26">
        <f t="shared" si="30"/>
        <v>0</v>
      </c>
      <c r="O119" s="19" t="str">
        <f t="shared" si="42"/>
        <v> </v>
      </c>
      <c r="P119" s="19" t="str">
        <f t="shared" si="43"/>
        <v> </v>
      </c>
      <c r="Q119" s="19" t="str">
        <f t="shared" si="44"/>
        <v> </v>
      </c>
      <c r="R119" s="23" t="str">
        <f t="shared" si="45"/>
        <v> </v>
      </c>
      <c r="S119" s="20" t="str">
        <f t="shared" si="34"/>
        <v> </v>
      </c>
      <c r="T119" s="19"/>
      <c r="U119" s="31">
        <v>106</v>
      </c>
      <c r="V119" s="31" t="str">
        <f t="shared" si="35"/>
        <v> </v>
      </c>
      <c r="W119" s="31"/>
      <c r="X119" s="31">
        <v>106</v>
      </c>
      <c r="Y119" s="31" t="str">
        <f t="shared" si="46"/>
        <v> </v>
      </c>
      <c r="Z119" s="31"/>
    </row>
    <row r="120" spans="1:26" ht="10.5">
      <c r="A120" s="21" t="str">
        <f t="shared" si="38"/>
        <v> </v>
      </c>
      <c r="B120" s="22" t="str">
        <f t="shared" si="39"/>
        <v> </v>
      </c>
      <c r="C120" s="22" t="str">
        <f>+IF(A120=" "," ",IF(A121=" ",($H$2-SUM($C$13:C119)),($H$2/$C$2)))</f>
        <v> </v>
      </c>
      <c r="D120" s="22" t="str">
        <f t="shared" si="31"/>
        <v> </v>
      </c>
      <c r="E120" s="22"/>
      <c r="F120" s="22" t="str">
        <f t="shared" si="32"/>
        <v> </v>
      </c>
      <c r="G120" s="22" t="str">
        <f t="shared" si="33"/>
        <v> </v>
      </c>
      <c r="H120" s="25" t="str">
        <f>+IF(J120=$I$2,XIRR($G$12:G120,$K$12:K120)," ")</f>
        <v> </v>
      </c>
      <c r="I120" s="25" t="str">
        <f>+IF(J120=$I$2,XIRR($F$12:F120,$K$12:K120)," ")</f>
        <v> </v>
      </c>
      <c r="J120" s="20" t="str">
        <f>IF(J119=" "," ",IF(EDATE(J119,1)&gt;$I$2," ",EDATE($J$13,L119)))</f>
        <v> </v>
      </c>
      <c r="K120" s="20" t="str">
        <f t="shared" si="29"/>
        <v> </v>
      </c>
      <c r="L120" s="19" t="str">
        <f t="shared" si="40"/>
        <v> </v>
      </c>
      <c r="M120" s="26" t="str">
        <f t="shared" si="41"/>
        <v> </v>
      </c>
      <c r="N120" s="26">
        <f t="shared" si="30"/>
        <v>0</v>
      </c>
      <c r="O120" s="19" t="str">
        <f t="shared" si="42"/>
        <v> </v>
      </c>
      <c r="P120" s="19" t="str">
        <f t="shared" si="43"/>
        <v> </v>
      </c>
      <c r="Q120" s="19" t="str">
        <f t="shared" si="44"/>
        <v> </v>
      </c>
      <c r="R120" s="23" t="str">
        <f t="shared" si="45"/>
        <v> </v>
      </c>
      <c r="S120" s="20" t="str">
        <f t="shared" si="34"/>
        <v> </v>
      </c>
      <c r="T120" s="19"/>
      <c r="U120" s="31">
        <v>107</v>
      </c>
      <c r="V120" s="31" t="str">
        <f t="shared" si="35"/>
        <v> </v>
      </c>
      <c r="W120" s="31"/>
      <c r="X120" s="31">
        <v>107</v>
      </c>
      <c r="Y120" s="31" t="str">
        <f t="shared" si="46"/>
        <v> </v>
      </c>
      <c r="Z120" s="31"/>
    </row>
    <row r="121" spans="1:26" ht="10.5">
      <c r="A121" s="21" t="str">
        <f t="shared" si="38"/>
        <v> </v>
      </c>
      <c r="B121" s="22" t="str">
        <f t="shared" si="39"/>
        <v> </v>
      </c>
      <c r="C121" s="22" t="str">
        <f>+IF(A121=" "," ",IF(A122=" ",($H$2-SUM($C$13:C120)),($H$2/$C$2)))</f>
        <v> </v>
      </c>
      <c r="D121" s="22" t="str">
        <f t="shared" si="31"/>
        <v> </v>
      </c>
      <c r="E121" s="22" t="str">
        <f>IF(A122=" "," ",IF(U134=U134,SUM(V122:V133),W121+SUM(V122:V133))+IF(X134=X134,SUM(Y122:Y133),Z121+SUM(Y122:Y133)))</f>
        <v> </v>
      </c>
      <c r="F121" s="22" t="str">
        <f t="shared" si="32"/>
        <v> </v>
      </c>
      <c r="G121" s="22" t="str">
        <f t="shared" si="33"/>
        <v> </v>
      </c>
      <c r="H121" s="25" t="str">
        <f>+IF(J121=$I$2,XIRR($G$12:G121,$K$12:K121)," ")</f>
        <v> </v>
      </c>
      <c r="I121" s="25" t="str">
        <f>+IF(J121=$I$2,XIRR($F$12:F121,$K$12:K121)," ")</f>
        <v> </v>
      </c>
      <c r="J121" s="20" t="str">
        <f>IF(J120=" "," ",IF(EDATE(J120,1)&gt;$I$2," ",EDATE($J$13,L120)))</f>
        <v> </v>
      </c>
      <c r="K121" s="20" t="str">
        <f t="shared" si="29"/>
        <v> </v>
      </c>
      <c r="L121" s="19" t="str">
        <f t="shared" si="40"/>
        <v> </v>
      </c>
      <c r="M121" s="26" t="str">
        <f t="shared" si="41"/>
        <v> </v>
      </c>
      <c r="N121" s="26">
        <f t="shared" si="30"/>
        <v>0</v>
      </c>
      <c r="O121" s="19" t="str">
        <f t="shared" si="42"/>
        <v> </v>
      </c>
      <c r="P121" s="19" t="str">
        <f t="shared" si="43"/>
        <v> </v>
      </c>
      <c r="Q121" s="19" t="str">
        <f t="shared" si="44"/>
        <v> </v>
      </c>
      <c r="R121" s="23" t="str">
        <f t="shared" si="45"/>
        <v> </v>
      </c>
      <c r="S121" s="20" t="str">
        <f t="shared" si="34"/>
        <v> </v>
      </c>
      <c r="T121" s="19"/>
      <c r="U121" s="31">
        <v>108</v>
      </c>
      <c r="V121" s="31" t="str">
        <f t="shared" si="35"/>
        <v> </v>
      </c>
      <c r="W121" s="31">
        <f>+$F$2</f>
        <v>88333</v>
      </c>
      <c r="X121" s="31">
        <v>108</v>
      </c>
      <c r="Y121" s="31" t="str">
        <f t="shared" si="46"/>
        <v> </v>
      </c>
      <c r="Z121" s="31" t="e">
        <f>+instruction!$D$23*differentiated!B122</f>
        <v>#VALUE!</v>
      </c>
    </row>
    <row r="122" spans="1:26" ht="10.5">
      <c r="A122" s="21" t="str">
        <f t="shared" si="38"/>
        <v> </v>
      </c>
      <c r="B122" s="22" t="str">
        <f t="shared" si="39"/>
        <v> </v>
      </c>
      <c r="C122" s="22" t="str">
        <f>+IF(A122=" "," ",IF(A123=" ",($H$2-SUM($C$13:C121)),($H$2/$C$2)))</f>
        <v> </v>
      </c>
      <c r="D122" s="22" t="str">
        <f t="shared" si="31"/>
        <v> </v>
      </c>
      <c r="E122" s="22"/>
      <c r="F122" s="22" t="str">
        <f t="shared" si="32"/>
        <v> </v>
      </c>
      <c r="G122" s="22" t="str">
        <f t="shared" si="33"/>
        <v> </v>
      </c>
      <c r="H122" s="25" t="str">
        <f>+IF(J122=$I$2,XIRR($G$12:G122,$K$12:K122)," ")</f>
        <v> </v>
      </c>
      <c r="I122" s="25" t="str">
        <f>+IF(J122=$I$2,XIRR($F$12:F122,$K$12:K122)," ")</f>
        <v> </v>
      </c>
      <c r="J122" s="20" t="str">
        <f>IF(J121=" "," ",IF(EDATE(J121,1)&gt;$I$2," ",EDATE($J$13,L121)))</f>
        <v> </v>
      </c>
      <c r="K122" s="20" t="str">
        <f t="shared" si="29"/>
        <v> </v>
      </c>
      <c r="L122" s="19" t="str">
        <f t="shared" si="40"/>
        <v> </v>
      </c>
      <c r="M122" s="26" t="str">
        <f t="shared" si="41"/>
        <v> </v>
      </c>
      <c r="N122" s="26">
        <f t="shared" si="30"/>
        <v>0</v>
      </c>
      <c r="O122" s="19" t="str">
        <f t="shared" si="42"/>
        <v> </v>
      </c>
      <c r="P122" s="19" t="str">
        <f t="shared" si="43"/>
        <v> </v>
      </c>
      <c r="Q122" s="19" t="str">
        <f t="shared" si="44"/>
        <v> </v>
      </c>
      <c r="R122" s="23" t="str">
        <f t="shared" si="45"/>
        <v> </v>
      </c>
      <c r="S122" s="20" t="str">
        <f t="shared" si="34"/>
        <v> </v>
      </c>
      <c r="T122" s="19"/>
      <c r="U122" s="31">
        <v>109</v>
      </c>
      <c r="V122" s="31" t="str">
        <f t="shared" si="35"/>
        <v> </v>
      </c>
      <c r="W122" s="31"/>
      <c r="X122" s="31">
        <v>109</v>
      </c>
      <c r="Y122" s="31" t="str">
        <f aca="true" t="shared" si="47" ref="Y122:Y133">IF(A122=" "," ",($Z$121/12))</f>
        <v> </v>
      </c>
      <c r="Z122" s="31"/>
    </row>
    <row r="123" spans="1:26" ht="10.5">
      <c r="A123" s="21" t="str">
        <f t="shared" si="38"/>
        <v> </v>
      </c>
      <c r="B123" s="22" t="str">
        <f t="shared" si="39"/>
        <v> </v>
      </c>
      <c r="C123" s="22" t="str">
        <f>+IF(A123=" "," ",IF(A124=" ",($H$2-SUM($C$13:C122)),($H$2/$C$2)))</f>
        <v> </v>
      </c>
      <c r="D123" s="22" t="str">
        <f t="shared" si="31"/>
        <v> </v>
      </c>
      <c r="E123" s="22"/>
      <c r="F123" s="22" t="str">
        <f t="shared" si="32"/>
        <v> </v>
      </c>
      <c r="G123" s="22" t="str">
        <f t="shared" si="33"/>
        <v> </v>
      </c>
      <c r="H123" s="25" t="str">
        <f>+IF(J123=$I$2,XIRR($G$12:G123,$K$12:K123)," ")</f>
        <v> </v>
      </c>
      <c r="I123" s="25" t="str">
        <f>+IF(J123=$I$2,XIRR($F$12:F123,$K$12:K123)," ")</f>
        <v> </v>
      </c>
      <c r="J123" s="20" t="str">
        <f>IF(J122=" "," ",IF(EDATE(J122,1)&gt;$I$2," ",EDATE($J$13,L122)))</f>
        <v> </v>
      </c>
      <c r="K123" s="20" t="str">
        <f t="shared" si="29"/>
        <v> </v>
      </c>
      <c r="L123" s="19" t="str">
        <f t="shared" si="40"/>
        <v> </v>
      </c>
      <c r="M123" s="26" t="str">
        <f t="shared" si="41"/>
        <v> </v>
      </c>
      <c r="N123" s="26">
        <f t="shared" si="30"/>
        <v>0</v>
      </c>
      <c r="O123" s="19" t="str">
        <f t="shared" si="42"/>
        <v> </v>
      </c>
      <c r="P123" s="19" t="str">
        <f t="shared" si="43"/>
        <v> </v>
      </c>
      <c r="Q123" s="19" t="str">
        <f t="shared" si="44"/>
        <v> </v>
      </c>
      <c r="R123" s="23" t="str">
        <f t="shared" si="45"/>
        <v> </v>
      </c>
      <c r="S123" s="20" t="str">
        <f t="shared" si="34"/>
        <v> </v>
      </c>
      <c r="T123" s="19"/>
      <c r="U123" s="31">
        <v>110</v>
      </c>
      <c r="V123" s="31" t="str">
        <f t="shared" si="35"/>
        <v> </v>
      </c>
      <c r="W123" s="31"/>
      <c r="X123" s="31">
        <v>110</v>
      </c>
      <c r="Y123" s="31" t="str">
        <f t="shared" si="47"/>
        <v> </v>
      </c>
      <c r="Z123" s="31"/>
    </row>
    <row r="124" spans="1:26" ht="10.5">
      <c r="A124" s="21" t="str">
        <f t="shared" si="38"/>
        <v> </v>
      </c>
      <c r="B124" s="22" t="str">
        <f t="shared" si="39"/>
        <v> </v>
      </c>
      <c r="C124" s="22" t="str">
        <f>+IF(A124=" "," ",IF(A125=" ",($H$2-SUM($C$13:C123)),($H$2/$C$2)))</f>
        <v> </v>
      </c>
      <c r="D124" s="22" t="str">
        <f t="shared" si="31"/>
        <v> </v>
      </c>
      <c r="E124" s="22"/>
      <c r="F124" s="22" t="str">
        <f t="shared" si="32"/>
        <v> </v>
      </c>
      <c r="G124" s="22" t="str">
        <f t="shared" si="33"/>
        <v> </v>
      </c>
      <c r="H124" s="25" t="str">
        <f>+IF(J124=$I$2,XIRR($G$12:G124,$K$12:K124)," ")</f>
        <v> </v>
      </c>
      <c r="I124" s="25" t="str">
        <f>+IF(J124=$I$2,XIRR($F$12:F124,$K$12:K124)," ")</f>
        <v> </v>
      </c>
      <c r="J124" s="20" t="str">
        <f>IF(J123=" "," ",IF(EDATE(J123,1)&gt;$I$2," ",EDATE($J$13,L123)))</f>
        <v> </v>
      </c>
      <c r="K124" s="20" t="str">
        <f t="shared" si="29"/>
        <v> </v>
      </c>
      <c r="L124" s="19" t="str">
        <f t="shared" si="40"/>
        <v> </v>
      </c>
      <c r="M124" s="26" t="str">
        <f t="shared" si="41"/>
        <v> </v>
      </c>
      <c r="N124" s="26">
        <f t="shared" si="30"/>
        <v>0</v>
      </c>
      <c r="O124" s="19" t="str">
        <f t="shared" si="42"/>
        <v> </v>
      </c>
      <c r="P124" s="19" t="str">
        <f t="shared" si="43"/>
        <v> </v>
      </c>
      <c r="Q124" s="19" t="str">
        <f t="shared" si="44"/>
        <v> </v>
      </c>
      <c r="R124" s="23" t="str">
        <f t="shared" si="45"/>
        <v> </v>
      </c>
      <c r="S124" s="20" t="str">
        <f t="shared" si="34"/>
        <v> </v>
      </c>
      <c r="T124" s="19"/>
      <c r="U124" s="31">
        <v>111</v>
      </c>
      <c r="V124" s="31" t="str">
        <f t="shared" si="35"/>
        <v> </v>
      </c>
      <c r="W124" s="31"/>
      <c r="X124" s="31">
        <v>111</v>
      </c>
      <c r="Y124" s="31" t="str">
        <f t="shared" si="47"/>
        <v> </v>
      </c>
      <c r="Z124" s="31"/>
    </row>
    <row r="125" spans="1:26" ht="10.5">
      <c r="A125" s="21" t="str">
        <f t="shared" si="38"/>
        <v> </v>
      </c>
      <c r="B125" s="22" t="str">
        <f t="shared" si="39"/>
        <v> </v>
      </c>
      <c r="C125" s="22" t="str">
        <f>+IF(A125=" "," ",IF(A126=" ",($H$2-SUM($C$13:C124)),($H$2/$C$2)))</f>
        <v> </v>
      </c>
      <c r="D125" s="22" t="str">
        <f t="shared" si="31"/>
        <v> </v>
      </c>
      <c r="E125" s="22"/>
      <c r="F125" s="22" t="str">
        <f t="shared" si="32"/>
        <v> </v>
      </c>
      <c r="G125" s="22" t="str">
        <f t="shared" si="33"/>
        <v> </v>
      </c>
      <c r="H125" s="25" t="str">
        <f>+IF(J125=$I$2,XIRR($G$12:G125,$K$12:K125)," ")</f>
        <v> </v>
      </c>
      <c r="I125" s="25" t="str">
        <f>+IF(J125=$I$2,XIRR($F$12:F125,$K$12:K125)," ")</f>
        <v> </v>
      </c>
      <c r="J125" s="20" t="str">
        <f>IF(J124=" "," ",IF(EDATE(J124,1)&gt;$I$2," ",EDATE($J$13,L124)))</f>
        <v> </v>
      </c>
      <c r="K125" s="20" t="str">
        <f t="shared" si="29"/>
        <v> </v>
      </c>
      <c r="L125" s="19" t="str">
        <f t="shared" si="40"/>
        <v> </v>
      </c>
      <c r="M125" s="26" t="str">
        <f t="shared" si="41"/>
        <v> </v>
      </c>
      <c r="N125" s="26">
        <f t="shared" si="30"/>
        <v>0</v>
      </c>
      <c r="O125" s="19" t="str">
        <f t="shared" si="42"/>
        <v> </v>
      </c>
      <c r="P125" s="19" t="str">
        <f t="shared" si="43"/>
        <v> </v>
      </c>
      <c r="Q125" s="19" t="str">
        <f t="shared" si="44"/>
        <v> </v>
      </c>
      <c r="R125" s="23" t="str">
        <f t="shared" si="45"/>
        <v> </v>
      </c>
      <c r="S125" s="20" t="str">
        <f t="shared" si="34"/>
        <v> </v>
      </c>
      <c r="T125" s="19"/>
      <c r="U125" s="31">
        <v>112</v>
      </c>
      <c r="V125" s="31" t="str">
        <f t="shared" si="35"/>
        <v> </v>
      </c>
      <c r="W125" s="31"/>
      <c r="X125" s="31">
        <v>112</v>
      </c>
      <c r="Y125" s="31" t="str">
        <f t="shared" si="47"/>
        <v> </v>
      </c>
      <c r="Z125" s="31"/>
    </row>
    <row r="126" spans="1:26" ht="10.5">
      <c r="A126" s="21" t="str">
        <f t="shared" si="38"/>
        <v> </v>
      </c>
      <c r="B126" s="22" t="str">
        <f t="shared" si="39"/>
        <v> </v>
      </c>
      <c r="C126" s="22" t="str">
        <f>+IF(A126=" "," ",IF(A127=" ",($H$2-SUM($C$13:C125)),($H$2/$C$2)))</f>
        <v> </v>
      </c>
      <c r="D126" s="22" t="str">
        <f t="shared" si="31"/>
        <v> </v>
      </c>
      <c r="E126" s="22"/>
      <c r="F126" s="22" t="str">
        <f t="shared" si="32"/>
        <v> </v>
      </c>
      <c r="G126" s="22" t="str">
        <f t="shared" si="33"/>
        <v> </v>
      </c>
      <c r="H126" s="25" t="str">
        <f>+IF(J126=$I$2,XIRR($G$12:G126,$K$12:K126)," ")</f>
        <v> </v>
      </c>
      <c r="I126" s="25" t="str">
        <f>+IF(J126=$I$2,XIRR($F$12:F126,$K$12:K126)," ")</f>
        <v> </v>
      </c>
      <c r="J126" s="20" t="str">
        <f>IF(J125=" "," ",IF(EDATE(J125,1)&gt;$I$2," ",EDATE($J$13,L125)))</f>
        <v> </v>
      </c>
      <c r="K126" s="20" t="str">
        <f t="shared" si="29"/>
        <v> </v>
      </c>
      <c r="L126" s="19" t="str">
        <f t="shared" si="40"/>
        <v> </v>
      </c>
      <c r="M126" s="26" t="str">
        <f t="shared" si="41"/>
        <v> </v>
      </c>
      <c r="N126" s="26">
        <f t="shared" si="30"/>
        <v>0</v>
      </c>
      <c r="O126" s="19" t="str">
        <f t="shared" si="42"/>
        <v> </v>
      </c>
      <c r="P126" s="19" t="str">
        <f t="shared" si="43"/>
        <v> </v>
      </c>
      <c r="Q126" s="19" t="str">
        <f t="shared" si="44"/>
        <v> </v>
      </c>
      <c r="R126" s="23" t="str">
        <f t="shared" si="45"/>
        <v> </v>
      </c>
      <c r="S126" s="20" t="str">
        <f t="shared" si="34"/>
        <v> </v>
      </c>
      <c r="T126" s="19"/>
      <c r="U126" s="31">
        <v>113</v>
      </c>
      <c r="V126" s="31" t="str">
        <f t="shared" si="35"/>
        <v> </v>
      </c>
      <c r="W126" s="31"/>
      <c r="X126" s="31">
        <v>113</v>
      </c>
      <c r="Y126" s="31" t="str">
        <f t="shared" si="47"/>
        <v> </v>
      </c>
      <c r="Z126" s="31"/>
    </row>
    <row r="127" spans="1:26" ht="10.5">
      <c r="A127" s="21" t="str">
        <f t="shared" si="38"/>
        <v> </v>
      </c>
      <c r="B127" s="22" t="str">
        <f t="shared" si="39"/>
        <v> </v>
      </c>
      <c r="C127" s="22" t="str">
        <f>+IF(A127=" "," ",IF(A128=" ",($H$2-SUM($C$13:C126)),($H$2/$C$2)))</f>
        <v> </v>
      </c>
      <c r="D127" s="22" t="str">
        <f t="shared" si="31"/>
        <v> </v>
      </c>
      <c r="E127" s="22"/>
      <c r="F127" s="22" t="str">
        <f t="shared" si="32"/>
        <v> </v>
      </c>
      <c r="G127" s="22" t="str">
        <f t="shared" si="33"/>
        <v> </v>
      </c>
      <c r="H127" s="25" t="str">
        <f>+IF(J127=$I$2,XIRR($G$12:G127,$K$12:K127)," ")</f>
        <v> </v>
      </c>
      <c r="I127" s="25" t="str">
        <f>+IF(J127=$I$2,XIRR($F$12:F127,$K$12:K127)," ")</f>
        <v> </v>
      </c>
      <c r="J127" s="20" t="str">
        <f>IF(J126=" "," ",IF(EDATE(J126,1)&gt;$I$2," ",EDATE($J$13,L126)))</f>
        <v> </v>
      </c>
      <c r="K127" s="20" t="str">
        <f t="shared" si="29"/>
        <v> </v>
      </c>
      <c r="L127" s="19" t="str">
        <f t="shared" si="40"/>
        <v> </v>
      </c>
      <c r="M127" s="26" t="str">
        <f t="shared" si="41"/>
        <v> </v>
      </c>
      <c r="N127" s="26">
        <f t="shared" si="30"/>
        <v>0</v>
      </c>
      <c r="O127" s="19" t="str">
        <f t="shared" si="42"/>
        <v> </v>
      </c>
      <c r="P127" s="19" t="str">
        <f t="shared" si="43"/>
        <v> </v>
      </c>
      <c r="Q127" s="19" t="str">
        <f t="shared" si="44"/>
        <v> </v>
      </c>
      <c r="R127" s="23" t="str">
        <f t="shared" si="45"/>
        <v> </v>
      </c>
      <c r="S127" s="20" t="str">
        <f t="shared" si="34"/>
        <v> </v>
      </c>
      <c r="T127" s="19"/>
      <c r="U127" s="31">
        <v>114</v>
      </c>
      <c r="V127" s="31" t="str">
        <f t="shared" si="35"/>
        <v> </v>
      </c>
      <c r="W127" s="31"/>
      <c r="X127" s="31">
        <v>114</v>
      </c>
      <c r="Y127" s="31" t="str">
        <f t="shared" si="47"/>
        <v> </v>
      </c>
      <c r="Z127" s="31"/>
    </row>
    <row r="128" spans="1:26" ht="10.5">
      <c r="A128" s="21" t="str">
        <f t="shared" si="38"/>
        <v> </v>
      </c>
      <c r="B128" s="22" t="str">
        <f t="shared" si="39"/>
        <v> </v>
      </c>
      <c r="C128" s="22" t="str">
        <f>+IF(A128=" "," ",IF(A129=" ",($H$2-SUM($C$13:C127)),($H$2/$C$2)))</f>
        <v> </v>
      </c>
      <c r="D128" s="22" t="str">
        <f t="shared" si="31"/>
        <v> </v>
      </c>
      <c r="E128" s="22"/>
      <c r="F128" s="22" t="str">
        <f t="shared" si="32"/>
        <v> </v>
      </c>
      <c r="G128" s="22" t="str">
        <f t="shared" si="33"/>
        <v> </v>
      </c>
      <c r="H128" s="25" t="str">
        <f>+IF(J128=$I$2,XIRR($G$12:G128,$K$12:K128)," ")</f>
        <v> </v>
      </c>
      <c r="I128" s="25" t="str">
        <f>+IF(J128=$I$2,XIRR($F$12:F128,$K$12:K128)," ")</f>
        <v> </v>
      </c>
      <c r="J128" s="20" t="str">
        <f>IF(J127=" "," ",IF(EDATE(J127,1)&gt;$I$2," ",EDATE($J$13,L127)))</f>
        <v> </v>
      </c>
      <c r="K128" s="20" t="str">
        <f t="shared" si="29"/>
        <v> </v>
      </c>
      <c r="L128" s="19" t="str">
        <f t="shared" si="40"/>
        <v> </v>
      </c>
      <c r="M128" s="26" t="str">
        <f t="shared" si="41"/>
        <v> </v>
      </c>
      <c r="N128" s="26">
        <f t="shared" si="30"/>
        <v>0</v>
      </c>
      <c r="O128" s="19" t="str">
        <f t="shared" si="42"/>
        <v> </v>
      </c>
      <c r="P128" s="19" t="str">
        <f t="shared" si="43"/>
        <v> </v>
      </c>
      <c r="Q128" s="19" t="str">
        <f t="shared" si="44"/>
        <v> </v>
      </c>
      <c r="R128" s="23" t="str">
        <f t="shared" si="45"/>
        <v> </v>
      </c>
      <c r="S128" s="20" t="str">
        <f t="shared" si="34"/>
        <v> </v>
      </c>
      <c r="T128" s="19"/>
      <c r="U128" s="31">
        <v>115</v>
      </c>
      <c r="V128" s="31" t="str">
        <f t="shared" si="35"/>
        <v> </v>
      </c>
      <c r="W128" s="31"/>
      <c r="X128" s="31">
        <v>115</v>
      </c>
      <c r="Y128" s="31" t="str">
        <f t="shared" si="47"/>
        <v> </v>
      </c>
      <c r="Z128" s="31"/>
    </row>
    <row r="129" spans="1:26" ht="10.5">
      <c r="A129" s="21" t="str">
        <f t="shared" si="38"/>
        <v> </v>
      </c>
      <c r="B129" s="22" t="str">
        <f t="shared" si="39"/>
        <v> </v>
      </c>
      <c r="C129" s="22" t="str">
        <f>+IF(A129=" "," ",IF(A130=" ",($H$2-SUM($C$13:C128)),($H$2/$C$2)))</f>
        <v> </v>
      </c>
      <c r="D129" s="22" t="str">
        <f t="shared" si="31"/>
        <v> </v>
      </c>
      <c r="E129" s="22"/>
      <c r="F129" s="22" t="str">
        <f t="shared" si="32"/>
        <v> </v>
      </c>
      <c r="G129" s="22" t="str">
        <f t="shared" si="33"/>
        <v> </v>
      </c>
      <c r="H129" s="25" t="str">
        <f>+IF(J129=$I$2,XIRR($G$12:G129,$K$12:K129)," ")</f>
        <v> </v>
      </c>
      <c r="I129" s="25" t="str">
        <f>+IF(J129=$I$2,XIRR($F$12:F129,$K$12:K129)," ")</f>
        <v> </v>
      </c>
      <c r="J129" s="20" t="str">
        <f>IF(J128=" "," ",IF(EDATE(J128,1)&gt;$I$2," ",EDATE($J$13,L128)))</f>
        <v> </v>
      </c>
      <c r="K129" s="20" t="str">
        <f t="shared" si="29"/>
        <v> </v>
      </c>
      <c r="L129" s="19" t="str">
        <f t="shared" si="40"/>
        <v> </v>
      </c>
      <c r="M129" s="26" t="str">
        <f t="shared" si="41"/>
        <v> </v>
      </c>
      <c r="N129" s="26">
        <f t="shared" si="30"/>
        <v>0</v>
      </c>
      <c r="O129" s="19" t="str">
        <f t="shared" si="42"/>
        <v> </v>
      </c>
      <c r="P129" s="19" t="str">
        <f t="shared" si="43"/>
        <v> </v>
      </c>
      <c r="Q129" s="19" t="str">
        <f t="shared" si="44"/>
        <v> </v>
      </c>
      <c r="R129" s="23" t="str">
        <f t="shared" si="45"/>
        <v> </v>
      </c>
      <c r="S129" s="20" t="str">
        <f t="shared" si="34"/>
        <v> </v>
      </c>
      <c r="T129" s="19"/>
      <c r="U129" s="31">
        <v>116</v>
      </c>
      <c r="V129" s="31" t="str">
        <f t="shared" si="35"/>
        <v> </v>
      </c>
      <c r="W129" s="31"/>
      <c r="X129" s="31">
        <v>116</v>
      </c>
      <c r="Y129" s="31" t="str">
        <f t="shared" si="47"/>
        <v> </v>
      </c>
      <c r="Z129" s="31"/>
    </row>
    <row r="130" spans="1:26" ht="10.5">
      <c r="A130" s="21" t="str">
        <f t="shared" si="38"/>
        <v> </v>
      </c>
      <c r="B130" s="22" t="str">
        <f t="shared" si="39"/>
        <v> </v>
      </c>
      <c r="C130" s="22" t="str">
        <f>+IF(A130=" "," ",IF(A131=" ",($H$2-SUM($C$13:C129)),($H$2/$C$2)))</f>
        <v> </v>
      </c>
      <c r="D130" s="22" t="str">
        <f t="shared" si="31"/>
        <v> </v>
      </c>
      <c r="E130" s="22"/>
      <c r="F130" s="22" t="str">
        <f t="shared" si="32"/>
        <v> </v>
      </c>
      <c r="G130" s="22" t="str">
        <f t="shared" si="33"/>
        <v> </v>
      </c>
      <c r="H130" s="25" t="str">
        <f>+IF(J130=$I$2,XIRR($G$12:G130,$K$12:K130)," ")</f>
        <v> </v>
      </c>
      <c r="I130" s="25" t="str">
        <f>+IF(J130=$I$2,XIRR($F$12:F130,$K$12:K130)," ")</f>
        <v> </v>
      </c>
      <c r="J130" s="20" t="str">
        <f>IF(J129=" "," ",IF(EDATE(J129,1)&gt;$I$2," ",EDATE($J$13,L129)))</f>
        <v> </v>
      </c>
      <c r="K130" s="20" t="str">
        <f t="shared" si="29"/>
        <v> </v>
      </c>
      <c r="L130" s="19" t="str">
        <f t="shared" si="40"/>
        <v> </v>
      </c>
      <c r="M130" s="26" t="str">
        <f t="shared" si="41"/>
        <v> </v>
      </c>
      <c r="N130" s="26">
        <f t="shared" si="30"/>
        <v>0</v>
      </c>
      <c r="O130" s="19" t="str">
        <f t="shared" si="42"/>
        <v> </v>
      </c>
      <c r="P130" s="19" t="str">
        <f t="shared" si="43"/>
        <v> </v>
      </c>
      <c r="Q130" s="19" t="str">
        <f t="shared" si="44"/>
        <v> </v>
      </c>
      <c r="R130" s="23" t="str">
        <f t="shared" si="45"/>
        <v> </v>
      </c>
      <c r="S130" s="20" t="str">
        <f t="shared" si="34"/>
        <v> </v>
      </c>
      <c r="T130" s="19"/>
      <c r="U130" s="31">
        <v>117</v>
      </c>
      <c r="V130" s="31" t="str">
        <f t="shared" si="35"/>
        <v> </v>
      </c>
      <c r="W130" s="31"/>
      <c r="X130" s="31">
        <v>117</v>
      </c>
      <c r="Y130" s="31" t="str">
        <f t="shared" si="47"/>
        <v> </v>
      </c>
      <c r="Z130" s="31"/>
    </row>
    <row r="131" spans="1:26" ht="10.5">
      <c r="A131" s="21" t="str">
        <f t="shared" si="38"/>
        <v> </v>
      </c>
      <c r="B131" s="22" t="str">
        <f t="shared" si="39"/>
        <v> </v>
      </c>
      <c r="C131" s="22" t="str">
        <f>+IF(A131=" "," ",IF(A132=" ",($H$2-SUM($C$13:C130)),($H$2/$C$2)))</f>
        <v> </v>
      </c>
      <c r="D131" s="22" t="str">
        <f t="shared" si="31"/>
        <v> </v>
      </c>
      <c r="E131" s="22"/>
      <c r="F131" s="22" t="str">
        <f t="shared" si="32"/>
        <v> </v>
      </c>
      <c r="G131" s="22" t="str">
        <f t="shared" si="33"/>
        <v> </v>
      </c>
      <c r="H131" s="25" t="str">
        <f>+IF(J131=$I$2,XIRR($G$12:G131,$K$12:K131)," ")</f>
        <v> </v>
      </c>
      <c r="I131" s="25" t="str">
        <f>+IF(J131=$I$2,XIRR($F$12:F131,$K$12:K131)," ")</f>
        <v> </v>
      </c>
      <c r="J131" s="20" t="str">
        <f>IF(J130=" "," ",IF(EDATE(J130,1)&gt;$I$2," ",EDATE($J$13,L130)))</f>
        <v> </v>
      </c>
      <c r="K131" s="20" t="str">
        <f t="shared" si="29"/>
        <v> </v>
      </c>
      <c r="L131" s="19" t="str">
        <f t="shared" si="40"/>
        <v> </v>
      </c>
      <c r="M131" s="26" t="str">
        <f t="shared" si="41"/>
        <v> </v>
      </c>
      <c r="N131" s="26">
        <f t="shared" si="30"/>
        <v>0</v>
      </c>
      <c r="O131" s="19" t="str">
        <f t="shared" si="42"/>
        <v> </v>
      </c>
      <c r="P131" s="19" t="str">
        <f t="shared" si="43"/>
        <v> </v>
      </c>
      <c r="Q131" s="19" t="str">
        <f t="shared" si="44"/>
        <v> </v>
      </c>
      <c r="R131" s="23" t="str">
        <f t="shared" si="45"/>
        <v> </v>
      </c>
      <c r="S131" s="20" t="str">
        <f t="shared" si="34"/>
        <v> </v>
      </c>
      <c r="T131" s="19"/>
      <c r="U131" s="31">
        <v>118</v>
      </c>
      <c r="V131" s="31" t="str">
        <f t="shared" si="35"/>
        <v> </v>
      </c>
      <c r="W131" s="31"/>
      <c r="X131" s="31">
        <v>118</v>
      </c>
      <c r="Y131" s="31" t="str">
        <f t="shared" si="47"/>
        <v> </v>
      </c>
      <c r="Z131" s="31"/>
    </row>
    <row r="132" spans="1:26" ht="10.5">
      <c r="A132" s="21" t="str">
        <f t="shared" si="38"/>
        <v> </v>
      </c>
      <c r="B132" s="22" t="str">
        <f t="shared" si="39"/>
        <v> </v>
      </c>
      <c r="C132" s="22" t="str">
        <f>+IF(A132=" "," ",IF(A133=" ",($H$2-SUM($C$13:C131)),($H$2/$C$2)))</f>
        <v> </v>
      </c>
      <c r="D132" s="22" t="str">
        <f t="shared" si="31"/>
        <v> </v>
      </c>
      <c r="E132" s="22"/>
      <c r="F132" s="22" t="str">
        <f t="shared" si="32"/>
        <v> </v>
      </c>
      <c r="G132" s="22" t="str">
        <f t="shared" si="33"/>
        <v> </v>
      </c>
      <c r="H132" s="25" t="str">
        <f>+IF(J132=$I$2,XIRR($G$12:G132,$K$12:K132)," ")</f>
        <v> </v>
      </c>
      <c r="I132" s="25" t="str">
        <f>+IF(J132=$I$2,XIRR($F$12:F132,$K$12:K132)," ")</f>
        <v> </v>
      </c>
      <c r="J132" s="20" t="str">
        <f>IF(J131=" "," ",IF(EDATE(J131,1)&gt;$I$2," ",EDATE($J$13,L131)))</f>
        <v> </v>
      </c>
      <c r="K132" s="20" t="str">
        <f t="shared" si="29"/>
        <v> </v>
      </c>
      <c r="L132" s="19" t="str">
        <f t="shared" si="40"/>
        <v> </v>
      </c>
      <c r="M132" s="26" t="str">
        <f t="shared" si="41"/>
        <v> </v>
      </c>
      <c r="N132" s="26">
        <f t="shared" si="30"/>
        <v>0</v>
      </c>
      <c r="O132" s="19" t="str">
        <f t="shared" si="42"/>
        <v> </v>
      </c>
      <c r="P132" s="19" t="str">
        <f t="shared" si="43"/>
        <v> </v>
      </c>
      <c r="Q132" s="19" t="str">
        <f t="shared" si="44"/>
        <v> </v>
      </c>
      <c r="R132" s="23" t="str">
        <f t="shared" si="45"/>
        <v> </v>
      </c>
      <c r="S132" s="20" t="str">
        <f t="shared" si="34"/>
        <v> </v>
      </c>
      <c r="T132" s="19"/>
      <c r="U132" s="31">
        <v>119</v>
      </c>
      <c r="V132" s="31" t="str">
        <f t="shared" si="35"/>
        <v> </v>
      </c>
      <c r="W132" s="31"/>
      <c r="X132" s="31">
        <v>119</v>
      </c>
      <c r="Y132" s="31" t="str">
        <f t="shared" si="47"/>
        <v> </v>
      </c>
      <c r="Z132" s="31"/>
    </row>
    <row r="133" spans="1:26" ht="10.5">
      <c r="A133" s="21" t="str">
        <f t="shared" si="38"/>
        <v> </v>
      </c>
      <c r="B133" s="22" t="str">
        <f t="shared" si="39"/>
        <v> </v>
      </c>
      <c r="C133" s="22" t="str">
        <f>+IF(A133=" "," ",IF(A134=" ",($H$2-SUM($C$13:C132)),($H$2/$C$2)))</f>
        <v> </v>
      </c>
      <c r="D133" s="22" t="str">
        <f t="shared" si="31"/>
        <v> </v>
      </c>
      <c r="E133" s="22" t="str">
        <f>IF(A134=" "," ",IF(U146=U146,SUM(V134:V145),W133+SUM(V134:V145))+IF(X146=X146,SUM(Y134:Y145),Z133+SUM(Y134:Y145)))</f>
        <v> </v>
      </c>
      <c r="F133" s="22" t="str">
        <f t="shared" si="32"/>
        <v> </v>
      </c>
      <c r="G133" s="22" t="str">
        <f t="shared" si="33"/>
        <v> </v>
      </c>
      <c r="H133" s="25" t="str">
        <f>+IF(J133=$I$2,XIRR($G$12:G133,$K$12:K133)," ")</f>
        <v> </v>
      </c>
      <c r="I133" s="25" t="str">
        <f>+IF(J133=$I$2,XIRR($F$12:F133,$K$12:K133)," ")</f>
        <v> </v>
      </c>
      <c r="J133" s="20" t="str">
        <f>IF(J132=" "," ",IF(EDATE(J132,1)&gt;$I$2," ",EDATE($J$13,L132)))</f>
        <v> </v>
      </c>
      <c r="K133" s="20" t="str">
        <f t="shared" si="29"/>
        <v> </v>
      </c>
      <c r="L133" s="19" t="str">
        <f t="shared" si="40"/>
        <v> </v>
      </c>
      <c r="M133" s="26" t="str">
        <f t="shared" si="41"/>
        <v> </v>
      </c>
      <c r="N133" s="26">
        <f t="shared" si="30"/>
        <v>0</v>
      </c>
      <c r="O133" s="19" t="str">
        <f t="shared" si="42"/>
        <v> </v>
      </c>
      <c r="P133" s="19" t="str">
        <f t="shared" si="43"/>
        <v> </v>
      </c>
      <c r="Q133" s="19" t="str">
        <f t="shared" si="44"/>
        <v> </v>
      </c>
      <c r="R133" s="23" t="str">
        <f t="shared" si="45"/>
        <v> </v>
      </c>
      <c r="S133" s="20" t="str">
        <f t="shared" si="34"/>
        <v> </v>
      </c>
      <c r="T133" s="19"/>
      <c r="U133" s="31">
        <v>120</v>
      </c>
      <c r="V133" s="31" t="str">
        <f t="shared" si="35"/>
        <v> </v>
      </c>
      <c r="W133" s="31">
        <f>+$F$2</f>
        <v>88333</v>
      </c>
      <c r="X133" s="31">
        <v>120</v>
      </c>
      <c r="Y133" s="31" t="str">
        <f t="shared" si="47"/>
        <v> </v>
      </c>
      <c r="Z133" s="31" t="e">
        <f>+instruction!$D$23*differentiated!B134</f>
        <v>#VALUE!</v>
      </c>
    </row>
    <row r="134" spans="1:26" ht="10.5">
      <c r="A134" s="21" t="str">
        <f t="shared" si="38"/>
        <v> </v>
      </c>
      <c r="B134" s="22" t="str">
        <f t="shared" si="39"/>
        <v> </v>
      </c>
      <c r="C134" s="22" t="str">
        <f>+IF(A134=" "," ",IF(A135=" ",($H$2-SUM($C$13:C133)),($H$2/$C$2)))</f>
        <v> </v>
      </c>
      <c r="D134" s="22" t="str">
        <f t="shared" si="31"/>
        <v> </v>
      </c>
      <c r="E134" s="22"/>
      <c r="F134" s="22" t="str">
        <f t="shared" si="32"/>
        <v> </v>
      </c>
      <c r="G134" s="22" t="str">
        <f t="shared" si="33"/>
        <v> </v>
      </c>
      <c r="H134" s="25" t="str">
        <f>+IF(J134=$I$2,XIRR($G$12:G134,$K$12:K134)," ")</f>
        <v> </v>
      </c>
      <c r="I134" s="25" t="str">
        <f>+IF(J134=$I$2,XIRR($F$12:F134,$K$12:K134)," ")</f>
        <v> </v>
      </c>
      <c r="J134" s="20" t="str">
        <f>IF(J133=" "," ",IF(EDATE(J133,1)&gt;$I$2," ",EDATE($J$13,L133)))</f>
        <v> </v>
      </c>
      <c r="K134" s="20" t="str">
        <f t="shared" si="29"/>
        <v> </v>
      </c>
      <c r="L134" s="19" t="str">
        <f t="shared" si="40"/>
        <v> </v>
      </c>
      <c r="M134" s="26" t="str">
        <f t="shared" si="41"/>
        <v> </v>
      </c>
      <c r="N134" s="26">
        <f t="shared" si="30"/>
        <v>0</v>
      </c>
      <c r="O134" s="19" t="str">
        <f t="shared" si="42"/>
        <v> </v>
      </c>
      <c r="P134" s="19" t="str">
        <f t="shared" si="43"/>
        <v> </v>
      </c>
      <c r="Q134" s="19" t="str">
        <f t="shared" si="44"/>
        <v> </v>
      </c>
      <c r="R134" s="23" t="str">
        <f t="shared" si="45"/>
        <v> </v>
      </c>
      <c r="S134" s="20" t="str">
        <f t="shared" si="34"/>
        <v> </v>
      </c>
      <c r="T134" s="19"/>
      <c r="U134" s="31">
        <v>121</v>
      </c>
      <c r="V134" s="31" t="str">
        <f t="shared" si="35"/>
        <v> </v>
      </c>
      <c r="W134" s="31"/>
      <c r="X134" s="31">
        <v>121</v>
      </c>
      <c r="Y134" s="31" t="str">
        <f aca="true" t="shared" si="48" ref="Y134:Y145">IF(A134=" "," ",($Z$133/12))</f>
        <v> </v>
      </c>
      <c r="Z134" s="31"/>
    </row>
    <row r="135" spans="1:26" ht="10.5">
      <c r="A135" s="21" t="str">
        <f t="shared" si="38"/>
        <v> </v>
      </c>
      <c r="B135" s="22" t="str">
        <f t="shared" si="39"/>
        <v> </v>
      </c>
      <c r="C135" s="22" t="str">
        <f>+IF(A135=" "," ",IF(A136=" ",($H$2-SUM($C$13:C134)),($H$2/$C$2)))</f>
        <v> </v>
      </c>
      <c r="D135" s="22" t="str">
        <f t="shared" si="31"/>
        <v> </v>
      </c>
      <c r="E135" s="22"/>
      <c r="F135" s="22" t="str">
        <f t="shared" si="32"/>
        <v> </v>
      </c>
      <c r="G135" s="22" t="str">
        <f t="shared" si="33"/>
        <v> </v>
      </c>
      <c r="H135" s="25" t="str">
        <f>+IF(J135=$I$2,XIRR($G$12:G135,$K$12:K135)," ")</f>
        <v> </v>
      </c>
      <c r="I135" s="25" t="str">
        <f>+IF(J135=$I$2,XIRR($F$12:F135,$K$12:K135)," ")</f>
        <v> </v>
      </c>
      <c r="J135" s="20" t="str">
        <f>IF(J134=" "," ",IF(EDATE(J134,1)&gt;$I$2," ",EDATE($J$13,L134)))</f>
        <v> </v>
      </c>
      <c r="K135" s="20" t="str">
        <f t="shared" si="29"/>
        <v> </v>
      </c>
      <c r="L135" s="19" t="str">
        <f t="shared" si="40"/>
        <v> </v>
      </c>
      <c r="M135" s="26" t="str">
        <f t="shared" si="41"/>
        <v> </v>
      </c>
      <c r="N135" s="26">
        <f t="shared" si="30"/>
        <v>0</v>
      </c>
      <c r="O135" s="19" t="str">
        <f t="shared" si="42"/>
        <v> </v>
      </c>
      <c r="P135" s="19" t="str">
        <f t="shared" si="43"/>
        <v> </v>
      </c>
      <c r="Q135" s="19" t="str">
        <f t="shared" si="44"/>
        <v> </v>
      </c>
      <c r="R135" s="23" t="str">
        <f t="shared" si="45"/>
        <v> </v>
      </c>
      <c r="S135" s="20" t="str">
        <f t="shared" si="34"/>
        <v> </v>
      </c>
      <c r="T135" s="19"/>
      <c r="U135" s="31">
        <v>122</v>
      </c>
      <c r="V135" s="31" t="str">
        <f t="shared" si="35"/>
        <v> </v>
      </c>
      <c r="W135" s="31"/>
      <c r="X135" s="31">
        <v>122</v>
      </c>
      <c r="Y135" s="31" t="str">
        <f t="shared" si="48"/>
        <v> </v>
      </c>
      <c r="Z135" s="31"/>
    </row>
    <row r="136" spans="1:26" ht="10.5">
      <c r="A136" s="21" t="str">
        <f t="shared" si="38"/>
        <v> </v>
      </c>
      <c r="B136" s="22" t="str">
        <f t="shared" si="39"/>
        <v> </v>
      </c>
      <c r="C136" s="22" t="str">
        <f>+IF(A136=" "," ",IF(A137=" ",($H$2-SUM($C$13:C135)),($H$2/$C$2)))</f>
        <v> </v>
      </c>
      <c r="D136" s="22" t="str">
        <f t="shared" si="31"/>
        <v> </v>
      </c>
      <c r="E136" s="22"/>
      <c r="F136" s="22" t="str">
        <f t="shared" si="32"/>
        <v> </v>
      </c>
      <c r="G136" s="22" t="str">
        <f t="shared" si="33"/>
        <v> </v>
      </c>
      <c r="H136" s="25" t="str">
        <f>+IF(J136=$I$2,XIRR($G$12:G136,$K$12:K136)," ")</f>
        <v> </v>
      </c>
      <c r="I136" s="25" t="str">
        <f>+IF(J136=$I$2,XIRR($F$12:F136,$K$12:K136)," ")</f>
        <v> </v>
      </c>
      <c r="J136" s="20" t="str">
        <f>IF(J135=" "," ",IF(EDATE(J135,1)&gt;$I$2," ",EDATE($J$13,L135)))</f>
        <v> </v>
      </c>
      <c r="K136" s="20" t="str">
        <f t="shared" si="29"/>
        <v> </v>
      </c>
      <c r="L136" s="19" t="str">
        <f t="shared" si="40"/>
        <v> </v>
      </c>
      <c r="M136" s="26" t="str">
        <f t="shared" si="41"/>
        <v> </v>
      </c>
      <c r="N136" s="26">
        <f t="shared" si="30"/>
        <v>0</v>
      </c>
      <c r="O136" s="19" t="str">
        <f t="shared" si="42"/>
        <v> </v>
      </c>
      <c r="P136" s="19" t="str">
        <f t="shared" si="43"/>
        <v> </v>
      </c>
      <c r="Q136" s="19" t="str">
        <f t="shared" si="44"/>
        <v> </v>
      </c>
      <c r="R136" s="23" t="str">
        <f t="shared" si="45"/>
        <v> </v>
      </c>
      <c r="S136" s="20" t="str">
        <f t="shared" si="34"/>
        <v> </v>
      </c>
      <c r="T136" s="19"/>
      <c r="U136" s="31">
        <v>123</v>
      </c>
      <c r="V136" s="31" t="str">
        <f t="shared" si="35"/>
        <v> </v>
      </c>
      <c r="W136" s="31"/>
      <c r="X136" s="31">
        <v>123</v>
      </c>
      <c r="Y136" s="31" t="str">
        <f t="shared" si="48"/>
        <v> </v>
      </c>
      <c r="Z136" s="31"/>
    </row>
    <row r="137" spans="1:26" ht="10.5">
      <c r="A137" s="21" t="str">
        <f t="shared" si="38"/>
        <v> </v>
      </c>
      <c r="B137" s="22" t="str">
        <f t="shared" si="39"/>
        <v> </v>
      </c>
      <c r="C137" s="22" t="str">
        <f>+IF(A137=" "," ",IF(A138=" ",($H$2-SUM($C$13:C136)),($H$2/$C$2)))</f>
        <v> </v>
      </c>
      <c r="D137" s="22" t="str">
        <f t="shared" si="31"/>
        <v> </v>
      </c>
      <c r="E137" s="22"/>
      <c r="F137" s="22" t="str">
        <f t="shared" si="32"/>
        <v> </v>
      </c>
      <c r="G137" s="22" t="str">
        <f t="shared" si="33"/>
        <v> </v>
      </c>
      <c r="H137" s="25" t="str">
        <f>+IF(J137=$I$2,XIRR($G$12:G137,$K$12:K137)," ")</f>
        <v> </v>
      </c>
      <c r="I137" s="25" t="str">
        <f>+IF(J137=$I$2,XIRR($F$12:F137,$K$12:K137)," ")</f>
        <v> </v>
      </c>
      <c r="J137" s="20" t="str">
        <f>IF(J136=" "," ",IF(EDATE(J136,1)&gt;$I$2," ",EDATE($J$13,L136)))</f>
        <v> </v>
      </c>
      <c r="K137" s="20" t="str">
        <f t="shared" si="29"/>
        <v> </v>
      </c>
      <c r="L137" s="19" t="str">
        <f t="shared" si="40"/>
        <v> </v>
      </c>
      <c r="M137" s="26" t="str">
        <f t="shared" si="41"/>
        <v> </v>
      </c>
      <c r="N137" s="26">
        <f t="shared" si="30"/>
        <v>0</v>
      </c>
      <c r="O137" s="19" t="str">
        <f t="shared" si="42"/>
        <v> </v>
      </c>
      <c r="P137" s="19" t="str">
        <f t="shared" si="43"/>
        <v> </v>
      </c>
      <c r="Q137" s="19" t="str">
        <f t="shared" si="44"/>
        <v> </v>
      </c>
      <c r="R137" s="23" t="str">
        <f t="shared" si="45"/>
        <v> </v>
      </c>
      <c r="S137" s="20" t="str">
        <f t="shared" si="34"/>
        <v> </v>
      </c>
      <c r="T137" s="19"/>
      <c r="U137" s="31">
        <v>124</v>
      </c>
      <c r="V137" s="31" t="str">
        <f t="shared" si="35"/>
        <v> </v>
      </c>
      <c r="W137" s="31"/>
      <c r="X137" s="31">
        <v>124</v>
      </c>
      <c r="Y137" s="31" t="str">
        <f t="shared" si="48"/>
        <v> </v>
      </c>
      <c r="Z137" s="31"/>
    </row>
    <row r="138" spans="1:26" ht="10.5">
      <c r="A138" s="21" t="str">
        <f t="shared" si="38"/>
        <v> </v>
      </c>
      <c r="B138" s="22" t="str">
        <f t="shared" si="39"/>
        <v> </v>
      </c>
      <c r="C138" s="22" t="str">
        <f>+IF(A138=" "," ",IF(A139=" ",($H$2-SUM($C$13:C137)),($H$2/$C$2)))</f>
        <v> </v>
      </c>
      <c r="D138" s="22" t="str">
        <f t="shared" si="31"/>
        <v> </v>
      </c>
      <c r="E138" s="22"/>
      <c r="F138" s="22" t="str">
        <f t="shared" si="32"/>
        <v> </v>
      </c>
      <c r="G138" s="22" t="str">
        <f t="shared" si="33"/>
        <v> </v>
      </c>
      <c r="H138" s="25" t="str">
        <f>+IF(J138=$I$2,XIRR($G$12:G138,$K$12:K138)," ")</f>
        <v> </v>
      </c>
      <c r="I138" s="25" t="str">
        <f>+IF(J138=$I$2,XIRR($F$12:F138,$K$12:K138)," ")</f>
        <v> </v>
      </c>
      <c r="J138" s="20" t="str">
        <f>IF(J137=" "," ",IF(EDATE(J137,1)&gt;$I$2," ",EDATE($J$13,L137)))</f>
        <v> </v>
      </c>
      <c r="K138" s="20" t="str">
        <f t="shared" si="29"/>
        <v> </v>
      </c>
      <c r="L138" s="19" t="str">
        <f t="shared" si="40"/>
        <v> </v>
      </c>
      <c r="M138" s="26" t="str">
        <f t="shared" si="41"/>
        <v> </v>
      </c>
      <c r="N138" s="26">
        <f t="shared" si="30"/>
        <v>0</v>
      </c>
      <c r="O138" s="19" t="str">
        <f t="shared" si="42"/>
        <v> </v>
      </c>
      <c r="P138" s="19" t="str">
        <f t="shared" si="43"/>
        <v> </v>
      </c>
      <c r="Q138" s="19" t="str">
        <f t="shared" si="44"/>
        <v> </v>
      </c>
      <c r="R138" s="23" t="str">
        <f t="shared" si="45"/>
        <v> </v>
      </c>
      <c r="S138" s="20" t="str">
        <f t="shared" si="34"/>
        <v> </v>
      </c>
      <c r="T138" s="19"/>
      <c r="U138" s="31">
        <v>125</v>
      </c>
      <c r="V138" s="31" t="str">
        <f t="shared" si="35"/>
        <v> </v>
      </c>
      <c r="W138" s="31"/>
      <c r="X138" s="31">
        <v>125</v>
      </c>
      <c r="Y138" s="31" t="str">
        <f t="shared" si="48"/>
        <v> </v>
      </c>
      <c r="Z138" s="31"/>
    </row>
    <row r="139" spans="1:26" ht="10.5">
      <c r="A139" s="21" t="str">
        <f t="shared" si="38"/>
        <v> </v>
      </c>
      <c r="B139" s="22" t="str">
        <f t="shared" si="39"/>
        <v> </v>
      </c>
      <c r="C139" s="22" t="str">
        <f>+IF(A139=" "," ",IF(A140=" ",($H$2-SUM($C$13:C138)),($H$2/$C$2)))</f>
        <v> </v>
      </c>
      <c r="D139" s="22" t="str">
        <f t="shared" si="31"/>
        <v> </v>
      </c>
      <c r="E139" s="22"/>
      <c r="F139" s="22" t="str">
        <f t="shared" si="32"/>
        <v> </v>
      </c>
      <c r="G139" s="22" t="str">
        <f t="shared" si="33"/>
        <v> </v>
      </c>
      <c r="H139" s="25" t="str">
        <f>+IF(J139=$I$2,XIRR($G$12:G139,$K$12:K139)," ")</f>
        <v> </v>
      </c>
      <c r="I139" s="25" t="str">
        <f>+IF(J139=$I$2,XIRR($F$12:F139,$K$12:K139)," ")</f>
        <v> </v>
      </c>
      <c r="J139" s="20" t="str">
        <f>IF(J138=" "," ",IF(EDATE(J138,1)&gt;$I$2," ",EDATE($J$13,L138)))</f>
        <v> </v>
      </c>
      <c r="K139" s="20" t="str">
        <f t="shared" si="29"/>
        <v> </v>
      </c>
      <c r="L139" s="19" t="str">
        <f t="shared" si="40"/>
        <v> </v>
      </c>
      <c r="M139" s="26" t="str">
        <f t="shared" si="41"/>
        <v> </v>
      </c>
      <c r="N139" s="26">
        <f t="shared" si="30"/>
        <v>0</v>
      </c>
      <c r="O139" s="19" t="str">
        <f t="shared" si="42"/>
        <v> </v>
      </c>
      <c r="P139" s="19" t="str">
        <f t="shared" si="43"/>
        <v> </v>
      </c>
      <c r="Q139" s="19" t="str">
        <f t="shared" si="44"/>
        <v> </v>
      </c>
      <c r="R139" s="23" t="str">
        <f t="shared" si="45"/>
        <v> </v>
      </c>
      <c r="S139" s="20" t="str">
        <f t="shared" si="34"/>
        <v> </v>
      </c>
      <c r="T139" s="19"/>
      <c r="U139" s="31">
        <v>126</v>
      </c>
      <c r="V139" s="31" t="str">
        <f t="shared" si="35"/>
        <v> </v>
      </c>
      <c r="W139" s="31"/>
      <c r="X139" s="31">
        <v>126</v>
      </c>
      <c r="Y139" s="31" t="str">
        <f t="shared" si="48"/>
        <v> </v>
      </c>
      <c r="Z139" s="31"/>
    </row>
    <row r="140" spans="1:26" ht="10.5">
      <c r="A140" s="21" t="str">
        <f t="shared" si="38"/>
        <v> </v>
      </c>
      <c r="B140" s="22" t="str">
        <f t="shared" si="39"/>
        <v> </v>
      </c>
      <c r="C140" s="22" t="str">
        <f>+IF(A140=" "," ",IF(A141=" ",($H$2-SUM($C$13:C139)),($H$2/$C$2)))</f>
        <v> </v>
      </c>
      <c r="D140" s="22" t="str">
        <f t="shared" si="31"/>
        <v> </v>
      </c>
      <c r="E140" s="22"/>
      <c r="F140" s="22" t="str">
        <f t="shared" si="32"/>
        <v> </v>
      </c>
      <c r="G140" s="22" t="str">
        <f t="shared" si="33"/>
        <v> </v>
      </c>
      <c r="H140" s="25" t="str">
        <f>+IF(J140=$I$2,XIRR($G$12:G140,$K$12:K140)," ")</f>
        <v> </v>
      </c>
      <c r="I140" s="25" t="str">
        <f>+IF(J140=$I$2,XIRR($F$12:F140,$K$12:K140)," ")</f>
        <v> </v>
      </c>
      <c r="J140" s="20" t="str">
        <f>IF(J139=" "," ",IF(EDATE(J139,1)&gt;$I$2," ",EDATE($J$13,L139)))</f>
        <v> </v>
      </c>
      <c r="K140" s="20" t="str">
        <f aca="true" t="shared" si="49" ref="K140:K203">IF(J141=" ",A140,VALUE(J140))</f>
        <v> </v>
      </c>
      <c r="L140" s="19" t="str">
        <f t="shared" si="40"/>
        <v> </v>
      </c>
      <c r="M140" s="26" t="str">
        <f t="shared" si="41"/>
        <v> </v>
      </c>
      <c r="N140" s="26">
        <f t="shared" si="30"/>
        <v>0</v>
      </c>
      <c r="O140" s="19" t="str">
        <f t="shared" si="42"/>
        <v> </v>
      </c>
      <c r="P140" s="19" t="str">
        <f t="shared" si="43"/>
        <v> </v>
      </c>
      <c r="Q140" s="19" t="str">
        <f t="shared" si="44"/>
        <v> </v>
      </c>
      <c r="R140" s="23" t="str">
        <f t="shared" si="45"/>
        <v> </v>
      </c>
      <c r="S140" s="20" t="str">
        <f t="shared" si="34"/>
        <v> </v>
      </c>
      <c r="T140" s="19"/>
      <c r="U140" s="31">
        <v>127</v>
      </c>
      <c r="V140" s="31" t="str">
        <f t="shared" si="35"/>
        <v> </v>
      </c>
      <c r="W140" s="31"/>
      <c r="X140" s="31">
        <v>127</v>
      </c>
      <c r="Y140" s="31" t="str">
        <f t="shared" si="48"/>
        <v> </v>
      </c>
      <c r="Z140" s="31"/>
    </row>
    <row r="141" spans="1:26" ht="10.5">
      <c r="A141" s="21" t="str">
        <f t="shared" si="38"/>
        <v> </v>
      </c>
      <c r="B141" s="22" t="str">
        <f t="shared" si="39"/>
        <v> </v>
      </c>
      <c r="C141" s="22" t="str">
        <f>+IF(A141=" "," ",IF(A142=" ",($H$2-SUM($C$13:C140)),($H$2/$C$2)))</f>
        <v> </v>
      </c>
      <c r="D141" s="22" t="str">
        <f t="shared" si="31"/>
        <v> </v>
      </c>
      <c r="E141" s="22"/>
      <c r="F141" s="22" t="str">
        <f t="shared" si="32"/>
        <v> </v>
      </c>
      <c r="G141" s="22" t="str">
        <f t="shared" si="33"/>
        <v> </v>
      </c>
      <c r="H141" s="25" t="str">
        <f>+IF(J141=$I$2,XIRR($G$12:G141,$K$12:K141)," ")</f>
        <v> </v>
      </c>
      <c r="I141" s="25" t="str">
        <f>+IF(J141=$I$2,XIRR($F$12:F141,$K$12:K141)," ")</f>
        <v> </v>
      </c>
      <c r="J141" s="20" t="str">
        <f>IF(J140=" "," ",IF(EDATE(J140,1)&gt;$I$2," ",EDATE($J$13,L140)))</f>
        <v> </v>
      </c>
      <c r="K141" s="20" t="str">
        <f t="shared" si="49"/>
        <v> </v>
      </c>
      <c r="L141" s="19" t="str">
        <f t="shared" si="40"/>
        <v> </v>
      </c>
      <c r="M141" s="26" t="str">
        <f t="shared" si="41"/>
        <v> </v>
      </c>
      <c r="N141" s="26">
        <f aca="true" t="shared" si="50" ref="N141:N204">IF(A142=" ",IF(J141=A141,0,(A141-J141)),0)</f>
        <v>0</v>
      </c>
      <c r="O141" s="19" t="str">
        <f t="shared" si="42"/>
        <v> </v>
      </c>
      <c r="P141" s="19" t="str">
        <f t="shared" si="43"/>
        <v> </v>
      </c>
      <c r="Q141" s="19" t="str">
        <f t="shared" si="44"/>
        <v> </v>
      </c>
      <c r="R141" s="23" t="str">
        <f t="shared" si="45"/>
        <v> </v>
      </c>
      <c r="S141" s="20" t="str">
        <f t="shared" si="34"/>
        <v> </v>
      </c>
      <c r="T141" s="19"/>
      <c r="U141" s="31">
        <v>128</v>
      </c>
      <c r="V141" s="31" t="str">
        <f t="shared" si="35"/>
        <v> </v>
      </c>
      <c r="W141" s="31"/>
      <c r="X141" s="31">
        <v>128</v>
      </c>
      <c r="Y141" s="31" t="str">
        <f t="shared" si="48"/>
        <v> </v>
      </c>
      <c r="Z141" s="31"/>
    </row>
    <row r="142" spans="1:26" ht="10.5">
      <c r="A142" s="21" t="str">
        <f t="shared" si="38"/>
        <v> </v>
      </c>
      <c r="B142" s="22" t="str">
        <f t="shared" si="39"/>
        <v> </v>
      </c>
      <c r="C142" s="22" t="str">
        <f>+IF(A142=" "," ",IF(A143=" ",($H$2-SUM($C$13:C141)),($H$2/$C$2)))</f>
        <v> </v>
      </c>
      <c r="D142" s="22" t="str">
        <f aca="true" t="shared" si="51" ref="D142:D205">+IF(A142=" "," ",(B142*$B$2/365*(M142+VALUE(N142))))</f>
        <v> </v>
      </c>
      <c r="E142" s="22"/>
      <c r="F142" s="22" t="str">
        <f aca="true" t="shared" si="52" ref="F142:F205">IF(J142=" "," ",(C142+D142+IF(E142=" ",0,E142)))</f>
        <v> </v>
      </c>
      <c r="G142" s="22" t="str">
        <f aca="true" t="shared" si="53" ref="G142:G205">IF(J142=" "," ",(C142+D142))</f>
        <v> </v>
      </c>
      <c r="H142" s="25" t="str">
        <f>+IF(J142=$I$2,XIRR($G$12:G142,$K$12:K142)," ")</f>
        <v> </v>
      </c>
      <c r="I142" s="25" t="str">
        <f>+IF(J142=$I$2,XIRR($F$12:F142,$K$12:K142)," ")</f>
        <v> </v>
      </c>
      <c r="J142" s="20" t="str">
        <f>IF(J141=" "," ",IF(EDATE(J141,1)&gt;$I$2," ",EDATE($J$13,L141)))</f>
        <v> </v>
      </c>
      <c r="K142" s="20" t="str">
        <f t="shared" si="49"/>
        <v> </v>
      </c>
      <c r="L142" s="19" t="str">
        <f t="shared" si="40"/>
        <v> </v>
      </c>
      <c r="M142" s="26" t="str">
        <f t="shared" si="41"/>
        <v> </v>
      </c>
      <c r="N142" s="26">
        <f t="shared" si="50"/>
        <v>0</v>
      </c>
      <c r="O142" s="19" t="str">
        <f t="shared" si="42"/>
        <v> </v>
      </c>
      <c r="P142" s="19" t="str">
        <f t="shared" si="43"/>
        <v> </v>
      </c>
      <c r="Q142" s="19" t="str">
        <f t="shared" si="44"/>
        <v> </v>
      </c>
      <c r="R142" s="23" t="str">
        <f t="shared" si="45"/>
        <v> </v>
      </c>
      <c r="S142" s="20" t="str">
        <f aca="true" t="shared" si="54" ref="S142:S205">IF(R142=" "," ",VALUE(R142))</f>
        <v> </v>
      </c>
      <c r="T142" s="19"/>
      <c r="U142" s="31">
        <v>129</v>
      </c>
      <c r="V142" s="31" t="str">
        <f t="shared" si="35"/>
        <v> </v>
      </c>
      <c r="W142" s="31"/>
      <c r="X142" s="31">
        <v>129</v>
      </c>
      <c r="Y142" s="31" t="str">
        <f t="shared" si="48"/>
        <v> </v>
      </c>
      <c r="Z142" s="31"/>
    </row>
    <row r="143" spans="1:26" ht="10.5">
      <c r="A143" s="21" t="str">
        <f t="shared" si="38"/>
        <v> </v>
      </c>
      <c r="B143" s="22" t="str">
        <f t="shared" si="39"/>
        <v> </v>
      </c>
      <c r="C143" s="22" t="str">
        <f>+IF(A143=" "," ",IF(A144=" ",($H$2-SUM($C$13:C142)),($H$2/$C$2)))</f>
        <v> </v>
      </c>
      <c r="D143" s="22" t="str">
        <f t="shared" si="51"/>
        <v> </v>
      </c>
      <c r="E143" s="22"/>
      <c r="F143" s="22" t="str">
        <f t="shared" si="52"/>
        <v> </v>
      </c>
      <c r="G143" s="22" t="str">
        <f t="shared" si="53"/>
        <v> </v>
      </c>
      <c r="H143" s="25" t="str">
        <f>+IF(J143=$I$2,XIRR($G$12:G143,$K$12:K143)," ")</f>
        <v> </v>
      </c>
      <c r="I143" s="25" t="str">
        <f>+IF(J143=$I$2,XIRR($F$12:F143,$K$12:K143)," ")</f>
        <v> </v>
      </c>
      <c r="J143" s="20" t="str">
        <f>IF(J142=" "," ",IF(EDATE(J142,1)&gt;$I$2," ",EDATE($J$13,L142)))</f>
        <v> </v>
      </c>
      <c r="K143" s="20" t="str">
        <f t="shared" si="49"/>
        <v> </v>
      </c>
      <c r="L143" s="19" t="str">
        <f t="shared" si="40"/>
        <v> </v>
      </c>
      <c r="M143" s="26" t="str">
        <f t="shared" si="41"/>
        <v> </v>
      </c>
      <c r="N143" s="26">
        <f t="shared" si="50"/>
        <v>0</v>
      </c>
      <c r="O143" s="19" t="str">
        <f t="shared" si="42"/>
        <v> </v>
      </c>
      <c r="P143" s="19" t="str">
        <f t="shared" si="43"/>
        <v> </v>
      </c>
      <c r="Q143" s="19" t="str">
        <f t="shared" si="44"/>
        <v> </v>
      </c>
      <c r="R143" s="23" t="str">
        <f t="shared" si="45"/>
        <v> </v>
      </c>
      <c r="S143" s="20" t="str">
        <f t="shared" si="54"/>
        <v> </v>
      </c>
      <c r="T143" s="19"/>
      <c r="U143" s="31">
        <v>130</v>
      </c>
      <c r="V143" s="31" t="str">
        <f t="shared" si="35"/>
        <v> </v>
      </c>
      <c r="W143" s="31"/>
      <c r="X143" s="31">
        <v>130</v>
      </c>
      <c r="Y143" s="31" t="str">
        <f t="shared" si="48"/>
        <v> </v>
      </c>
      <c r="Z143" s="31"/>
    </row>
    <row r="144" spans="1:26" ht="10.5">
      <c r="A144" s="21" t="str">
        <f t="shared" si="38"/>
        <v> </v>
      </c>
      <c r="B144" s="22" t="str">
        <f t="shared" si="39"/>
        <v> </v>
      </c>
      <c r="C144" s="22" t="str">
        <f>+IF(A144=" "," ",IF(A145=" ",($H$2-SUM($C$13:C143)),($H$2/$C$2)))</f>
        <v> </v>
      </c>
      <c r="D144" s="22" t="str">
        <f t="shared" si="51"/>
        <v> </v>
      </c>
      <c r="E144" s="22"/>
      <c r="F144" s="22" t="str">
        <f t="shared" si="52"/>
        <v> </v>
      </c>
      <c r="G144" s="22" t="str">
        <f t="shared" si="53"/>
        <v> </v>
      </c>
      <c r="H144" s="25" t="str">
        <f>+IF(J144=$I$2,XIRR($G$12:G144,$K$12:K144)," ")</f>
        <v> </v>
      </c>
      <c r="I144" s="25" t="str">
        <f>+IF(J144=$I$2,XIRR($F$12:F144,$K$12:K144)," ")</f>
        <v> </v>
      </c>
      <c r="J144" s="20" t="str">
        <f>IF(J143=" "," ",IF(EDATE(J143,1)&gt;$I$2," ",EDATE($J$13,L143)))</f>
        <v> </v>
      </c>
      <c r="K144" s="20" t="str">
        <f t="shared" si="49"/>
        <v> </v>
      </c>
      <c r="L144" s="19" t="str">
        <f t="shared" si="40"/>
        <v> </v>
      </c>
      <c r="M144" s="26" t="str">
        <f t="shared" si="41"/>
        <v> </v>
      </c>
      <c r="N144" s="26">
        <f t="shared" si="50"/>
        <v>0</v>
      </c>
      <c r="O144" s="19" t="str">
        <f t="shared" si="42"/>
        <v> </v>
      </c>
      <c r="P144" s="19" t="str">
        <f t="shared" si="43"/>
        <v> </v>
      </c>
      <c r="Q144" s="19" t="str">
        <f t="shared" si="44"/>
        <v> </v>
      </c>
      <c r="R144" s="23" t="str">
        <f t="shared" si="45"/>
        <v> </v>
      </c>
      <c r="S144" s="20" t="str">
        <f t="shared" si="54"/>
        <v> </v>
      </c>
      <c r="T144" s="19"/>
      <c r="U144" s="31">
        <v>131</v>
      </c>
      <c r="V144" s="31" t="str">
        <f aca="true" t="shared" si="55" ref="V144:V207">IF(A144=" "," ",($F$2/12))</f>
        <v> </v>
      </c>
      <c r="W144" s="31"/>
      <c r="X144" s="31">
        <v>131</v>
      </c>
      <c r="Y144" s="31" t="str">
        <f t="shared" si="48"/>
        <v> </v>
      </c>
      <c r="Z144" s="31"/>
    </row>
    <row r="145" spans="1:26" ht="10.5">
      <c r="A145" s="21" t="str">
        <f t="shared" si="38"/>
        <v> </v>
      </c>
      <c r="B145" s="22" t="str">
        <f t="shared" si="39"/>
        <v> </v>
      </c>
      <c r="C145" s="22" t="str">
        <f>+IF(A145=" "," ",IF(A146=" ",($H$2-SUM($C$13:C144)),($H$2/$C$2)))</f>
        <v> </v>
      </c>
      <c r="D145" s="22" t="str">
        <f t="shared" si="51"/>
        <v> </v>
      </c>
      <c r="E145" s="22" t="str">
        <f>IF(A146=" "," ",IF(U158=U158,SUM(V146:V157),W145+SUM(V146:V157))+IF(X158=X158,SUM(Y146:Y157),Z145+SUM(Y146:Y157)))</f>
        <v> </v>
      </c>
      <c r="F145" s="22" t="str">
        <f t="shared" si="52"/>
        <v> </v>
      </c>
      <c r="G145" s="22" t="str">
        <f t="shared" si="53"/>
        <v> </v>
      </c>
      <c r="H145" s="25" t="str">
        <f>+IF(J145=$I$2,XIRR($G$12:G145,$K$12:K145)," ")</f>
        <v> </v>
      </c>
      <c r="I145" s="25" t="str">
        <f>+IF(J145=$I$2,XIRR($F$12:F145,$K$12:K145)," ")</f>
        <v> </v>
      </c>
      <c r="J145" s="20" t="str">
        <f>IF(J144=" "," ",IF(EDATE(J144,1)&gt;$I$2," ",EDATE($J$13,L144)))</f>
        <v> </v>
      </c>
      <c r="K145" s="20" t="str">
        <f t="shared" si="49"/>
        <v> </v>
      </c>
      <c r="L145" s="19" t="str">
        <f t="shared" si="40"/>
        <v> </v>
      </c>
      <c r="M145" s="26" t="str">
        <f t="shared" si="41"/>
        <v> </v>
      </c>
      <c r="N145" s="26">
        <f t="shared" si="50"/>
        <v>0</v>
      </c>
      <c r="O145" s="19" t="str">
        <f t="shared" si="42"/>
        <v> </v>
      </c>
      <c r="P145" s="19" t="str">
        <f t="shared" si="43"/>
        <v> </v>
      </c>
      <c r="Q145" s="19" t="str">
        <f t="shared" si="44"/>
        <v> </v>
      </c>
      <c r="R145" s="23" t="str">
        <f t="shared" si="45"/>
        <v> </v>
      </c>
      <c r="S145" s="20" t="str">
        <f t="shared" si="54"/>
        <v> </v>
      </c>
      <c r="T145" s="19"/>
      <c r="U145" s="31">
        <v>132</v>
      </c>
      <c r="V145" s="31" t="str">
        <f t="shared" si="55"/>
        <v> </v>
      </c>
      <c r="W145" s="31">
        <f>+$F$2</f>
        <v>88333</v>
      </c>
      <c r="X145" s="31">
        <v>132</v>
      </c>
      <c r="Y145" s="31" t="str">
        <f t="shared" si="48"/>
        <v> </v>
      </c>
      <c r="Z145" s="31" t="e">
        <f>+instruction!$D$23*differentiated!B146</f>
        <v>#VALUE!</v>
      </c>
    </row>
    <row r="146" spans="1:26" ht="10.5">
      <c r="A146" s="21" t="str">
        <f t="shared" si="38"/>
        <v> </v>
      </c>
      <c r="B146" s="22" t="str">
        <f t="shared" si="39"/>
        <v> </v>
      </c>
      <c r="C146" s="22" t="str">
        <f>+IF(A146=" "," ",IF(A147=" ",($H$2-SUM($C$13:C145)),($H$2/$C$2)))</f>
        <v> </v>
      </c>
      <c r="D146" s="22" t="str">
        <f t="shared" si="51"/>
        <v> </v>
      </c>
      <c r="E146" s="22"/>
      <c r="F146" s="22" t="str">
        <f t="shared" si="52"/>
        <v> </v>
      </c>
      <c r="G146" s="22" t="str">
        <f t="shared" si="53"/>
        <v> </v>
      </c>
      <c r="H146" s="25" t="str">
        <f>+IF(J146=$I$2,XIRR($G$12:G146,$K$12:K146)," ")</f>
        <v> </v>
      </c>
      <c r="I146" s="25" t="str">
        <f>+IF(J146=$I$2,XIRR($F$12:F146,$K$12:K146)," ")</f>
        <v> </v>
      </c>
      <c r="J146" s="20" t="str">
        <f>IF(J145=" "," ",IF(EDATE(J145,1)&gt;$I$2," ",EDATE($J$13,L145)))</f>
        <v> </v>
      </c>
      <c r="K146" s="20" t="str">
        <f t="shared" si="49"/>
        <v> </v>
      </c>
      <c r="L146" s="19" t="str">
        <f t="shared" si="40"/>
        <v> </v>
      </c>
      <c r="M146" s="26" t="str">
        <f t="shared" si="41"/>
        <v> </v>
      </c>
      <c r="N146" s="26">
        <f t="shared" si="50"/>
        <v>0</v>
      </c>
      <c r="O146" s="19" t="str">
        <f t="shared" si="42"/>
        <v> </v>
      </c>
      <c r="P146" s="19" t="str">
        <f t="shared" si="43"/>
        <v> </v>
      </c>
      <c r="Q146" s="19" t="str">
        <f t="shared" si="44"/>
        <v> </v>
      </c>
      <c r="R146" s="23" t="str">
        <f t="shared" si="45"/>
        <v> </v>
      </c>
      <c r="S146" s="20" t="str">
        <f t="shared" si="54"/>
        <v> </v>
      </c>
      <c r="T146" s="19"/>
      <c r="U146" s="31">
        <v>133</v>
      </c>
      <c r="V146" s="31" t="str">
        <f t="shared" si="55"/>
        <v> </v>
      </c>
      <c r="W146" s="31"/>
      <c r="X146" s="31">
        <v>133</v>
      </c>
      <c r="Y146" s="31" t="str">
        <f aca="true" t="shared" si="56" ref="Y146:Y157">IF(A146=" "," ",($Z$145/12))</f>
        <v> </v>
      </c>
      <c r="Z146" s="31"/>
    </row>
    <row r="147" spans="1:26" ht="10.5">
      <c r="A147" s="21" t="str">
        <f t="shared" si="38"/>
        <v> </v>
      </c>
      <c r="B147" s="22" t="str">
        <f t="shared" si="39"/>
        <v> </v>
      </c>
      <c r="C147" s="22" t="str">
        <f>+IF(A147=" "," ",IF(A148=" ",($H$2-SUM($C$13:C146)),($H$2/$C$2)))</f>
        <v> </v>
      </c>
      <c r="D147" s="22" t="str">
        <f t="shared" si="51"/>
        <v> </v>
      </c>
      <c r="E147" s="22"/>
      <c r="F147" s="22" t="str">
        <f t="shared" si="52"/>
        <v> </v>
      </c>
      <c r="G147" s="22" t="str">
        <f t="shared" si="53"/>
        <v> </v>
      </c>
      <c r="H147" s="25" t="str">
        <f>+IF(J147=$I$2,XIRR($G$12:G147,$K$12:K147)," ")</f>
        <v> </v>
      </c>
      <c r="I147" s="25" t="str">
        <f>+IF(J147=$I$2,XIRR($F$12:F147,$K$12:K147)," ")</f>
        <v> </v>
      </c>
      <c r="J147" s="20" t="str">
        <f>IF(J146=" "," ",IF(EDATE(J146,1)&gt;$I$2," ",EDATE($J$13,L146)))</f>
        <v> </v>
      </c>
      <c r="K147" s="20" t="str">
        <f t="shared" si="49"/>
        <v> </v>
      </c>
      <c r="L147" s="19" t="str">
        <f t="shared" si="40"/>
        <v> </v>
      </c>
      <c r="M147" s="26" t="str">
        <f t="shared" si="41"/>
        <v> </v>
      </c>
      <c r="N147" s="26">
        <f t="shared" si="50"/>
        <v>0</v>
      </c>
      <c r="O147" s="19" t="str">
        <f t="shared" si="42"/>
        <v> </v>
      </c>
      <c r="P147" s="19" t="str">
        <f t="shared" si="43"/>
        <v> </v>
      </c>
      <c r="Q147" s="19" t="str">
        <f t="shared" si="44"/>
        <v> </v>
      </c>
      <c r="R147" s="23" t="str">
        <f t="shared" si="45"/>
        <v> </v>
      </c>
      <c r="S147" s="20" t="str">
        <f t="shared" si="54"/>
        <v> </v>
      </c>
      <c r="T147" s="19"/>
      <c r="U147" s="31">
        <v>134</v>
      </c>
      <c r="V147" s="31" t="str">
        <f t="shared" si="55"/>
        <v> </v>
      </c>
      <c r="W147" s="31"/>
      <c r="X147" s="31">
        <v>134</v>
      </c>
      <c r="Y147" s="31" t="str">
        <f t="shared" si="56"/>
        <v> </v>
      </c>
      <c r="Z147" s="31"/>
    </row>
    <row r="148" spans="1:26" ht="10.5">
      <c r="A148" s="21" t="str">
        <f t="shared" si="38"/>
        <v> </v>
      </c>
      <c r="B148" s="22" t="str">
        <f t="shared" si="39"/>
        <v> </v>
      </c>
      <c r="C148" s="22" t="str">
        <f>+IF(A148=" "," ",IF(A149=" ",($H$2-SUM($C$13:C147)),($H$2/$C$2)))</f>
        <v> </v>
      </c>
      <c r="D148" s="22" t="str">
        <f t="shared" si="51"/>
        <v> </v>
      </c>
      <c r="E148" s="22"/>
      <c r="F148" s="22" t="str">
        <f t="shared" si="52"/>
        <v> </v>
      </c>
      <c r="G148" s="22" t="str">
        <f t="shared" si="53"/>
        <v> </v>
      </c>
      <c r="H148" s="25" t="str">
        <f>+IF(J148=$I$2,XIRR($G$12:G148,$K$12:K148)," ")</f>
        <v> </v>
      </c>
      <c r="I148" s="25" t="str">
        <f>+IF(J148=$I$2,XIRR($F$12:F148,$K$12:K148)," ")</f>
        <v> </v>
      </c>
      <c r="J148" s="20" t="str">
        <f>IF(J147=" "," ",IF(EDATE(J147,1)&gt;$I$2," ",EDATE($J$13,L147)))</f>
        <v> </v>
      </c>
      <c r="K148" s="20" t="str">
        <f t="shared" si="49"/>
        <v> </v>
      </c>
      <c r="L148" s="19" t="str">
        <f t="shared" si="40"/>
        <v> </v>
      </c>
      <c r="M148" s="26" t="str">
        <f t="shared" si="41"/>
        <v> </v>
      </c>
      <c r="N148" s="26">
        <f t="shared" si="50"/>
        <v>0</v>
      </c>
      <c r="O148" s="19" t="str">
        <f t="shared" si="42"/>
        <v> </v>
      </c>
      <c r="P148" s="19" t="str">
        <f t="shared" si="43"/>
        <v> </v>
      </c>
      <c r="Q148" s="19" t="str">
        <f t="shared" si="44"/>
        <v> </v>
      </c>
      <c r="R148" s="23" t="str">
        <f t="shared" si="45"/>
        <v> </v>
      </c>
      <c r="S148" s="20" t="str">
        <f t="shared" si="54"/>
        <v> </v>
      </c>
      <c r="T148" s="19"/>
      <c r="U148" s="31">
        <v>135</v>
      </c>
      <c r="V148" s="31" t="str">
        <f t="shared" si="55"/>
        <v> </v>
      </c>
      <c r="W148" s="31"/>
      <c r="X148" s="31">
        <v>135</v>
      </c>
      <c r="Y148" s="31" t="str">
        <f t="shared" si="56"/>
        <v> </v>
      </c>
      <c r="Z148" s="31"/>
    </row>
    <row r="149" spans="1:26" ht="10.5">
      <c r="A149" s="21" t="str">
        <f t="shared" si="38"/>
        <v> </v>
      </c>
      <c r="B149" s="22" t="str">
        <f t="shared" si="39"/>
        <v> </v>
      </c>
      <c r="C149" s="22" t="str">
        <f>+IF(A149=" "," ",IF(A150=" ",($H$2-SUM($C$13:C148)),($H$2/$C$2)))</f>
        <v> </v>
      </c>
      <c r="D149" s="22" t="str">
        <f t="shared" si="51"/>
        <v> </v>
      </c>
      <c r="E149" s="22"/>
      <c r="F149" s="22" t="str">
        <f t="shared" si="52"/>
        <v> </v>
      </c>
      <c r="G149" s="22" t="str">
        <f t="shared" si="53"/>
        <v> </v>
      </c>
      <c r="H149" s="25" t="str">
        <f>+IF(J149=$I$2,XIRR($G$12:G149,$K$12:K149)," ")</f>
        <v> </v>
      </c>
      <c r="I149" s="25" t="str">
        <f>+IF(J149=$I$2,XIRR($F$12:F149,$K$12:K149)," ")</f>
        <v> </v>
      </c>
      <c r="J149" s="20" t="str">
        <f>IF(J148=" "," ",IF(EDATE(J148,1)&gt;$I$2," ",EDATE($J$13,L148)))</f>
        <v> </v>
      </c>
      <c r="K149" s="20" t="str">
        <f t="shared" si="49"/>
        <v> </v>
      </c>
      <c r="L149" s="19" t="str">
        <f t="shared" si="40"/>
        <v> </v>
      </c>
      <c r="M149" s="26" t="str">
        <f t="shared" si="41"/>
        <v> </v>
      </c>
      <c r="N149" s="26">
        <f t="shared" si="50"/>
        <v>0</v>
      </c>
      <c r="O149" s="19" t="str">
        <f t="shared" si="42"/>
        <v> </v>
      </c>
      <c r="P149" s="19" t="str">
        <f t="shared" si="43"/>
        <v> </v>
      </c>
      <c r="Q149" s="19" t="str">
        <f t="shared" si="44"/>
        <v> </v>
      </c>
      <c r="R149" s="23" t="str">
        <f t="shared" si="45"/>
        <v> </v>
      </c>
      <c r="S149" s="20" t="str">
        <f t="shared" si="54"/>
        <v> </v>
      </c>
      <c r="T149" s="19"/>
      <c r="U149" s="31">
        <v>136</v>
      </c>
      <c r="V149" s="31" t="str">
        <f t="shared" si="55"/>
        <v> </v>
      </c>
      <c r="W149" s="31"/>
      <c r="X149" s="31">
        <v>136</v>
      </c>
      <c r="Y149" s="31" t="str">
        <f t="shared" si="56"/>
        <v> </v>
      </c>
      <c r="Z149" s="31"/>
    </row>
    <row r="150" spans="1:26" ht="10.5">
      <c r="A150" s="21" t="str">
        <f t="shared" si="38"/>
        <v> </v>
      </c>
      <c r="B150" s="22" t="str">
        <f t="shared" si="39"/>
        <v> </v>
      </c>
      <c r="C150" s="22" t="str">
        <f>+IF(A150=" "," ",IF(A151=" ",($H$2-SUM($C$13:C149)),($H$2/$C$2)))</f>
        <v> </v>
      </c>
      <c r="D150" s="22" t="str">
        <f t="shared" si="51"/>
        <v> </v>
      </c>
      <c r="E150" s="22"/>
      <c r="F150" s="22" t="str">
        <f t="shared" si="52"/>
        <v> </v>
      </c>
      <c r="G150" s="22" t="str">
        <f t="shared" si="53"/>
        <v> </v>
      </c>
      <c r="H150" s="25" t="str">
        <f>+IF(J150=$I$2,XIRR($G$12:G150,$K$12:K150)," ")</f>
        <v> </v>
      </c>
      <c r="I150" s="25" t="str">
        <f>+IF(J150=$I$2,XIRR($F$12:F150,$K$12:K150)," ")</f>
        <v> </v>
      </c>
      <c r="J150" s="20" t="str">
        <f>IF(J149=" "," ",IF(EDATE(J149,1)&gt;$I$2," ",EDATE($J$13,L149)))</f>
        <v> </v>
      </c>
      <c r="K150" s="20" t="str">
        <f t="shared" si="49"/>
        <v> </v>
      </c>
      <c r="L150" s="19" t="str">
        <f t="shared" si="40"/>
        <v> </v>
      </c>
      <c r="M150" s="26" t="str">
        <f t="shared" si="41"/>
        <v> </v>
      </c>
      <c r="N150" s="26">
        <f t="shared" si="50"/>
        <v>0</v>
      </c>
      <c r="O150" s="19" t="str">
        <f t="shared" si="42"/>
        <v> </v>
      </c>
      <c r="P150" s="19" t="str">
        <f t="shared" si="43"/>
        <v> </v>
      </c>
      <c r="Q150" s="19" t="str">
        <f t="shared" si="44"/>
        <v> </v>
      </c>
      <c r="R150" s="23" t="str">
        <f t="shared" si="45"/>
        <v> </v>
      </c>
      <c r="S150" s="20" t="str">
        <f t="shared" si="54"/>
        <v> </v>
      </c>
      <c r="T150" s="19"/>
      <c r="U150" s="31">
        <v>137</v>
      </c>
      <c r="V150" s="31" t="str">
        <f t="shared" si="55"/>
        <v> </v>
      </c>
      <c r="W150" s="31"/>
      <c r="X150" s="31">
        <v>137</v>
      </c>
      <c r="Y150" s="31" t="str">
        <f t="shared" si="56"/>
        <v> </v>
      </c>
      <c r="Z150" s="31"/>
    </row>
    <row r="151" spans="1:26" ht="10.5">
      <c r="A151" s="21" t="str">
        <f t="shared" si="38"/>
        <v> </v>
      </c>
      <c r="B151" s="22" t="str">
        <f t="shared" si="39"/>
        <v> </v>
      </c>
      <c r="C151" s="22" t="str">
        <f>+IF(A151=" "," ",IF(A152=" ",($H$2-SUM($C$13:C150)),($H$2/$C$2)))</f>
        <v> </v>
      </c>
      <c r="D151" s="22" t="str">
        <f t="shared" si="51"/>
        <v> </v>
      </c>
      <c r="E151" s="22"/>
      <c r="F151" s="22" t="str">
        <f t="shared" si="52"/>
        <v> </v>
      </c>
      <c r="G151" s="22" t="str">
        <f t="shared" si="53"/>
        <v> </v>
      </c>
      <c r="H151" s="25" t="str">
        <f>+IF(J151=$I$2,XIRR($G$12:G151,$K$12:K151)," ")</f>
        <v> </v>
      </c>
      <c r="I151" s="25" t="str">
        <f>+IF(J151=$I$2,XIRR($F$12:F151,$K$12:K151)," ")</f>
        <v> </v>
      </c>
      <c r="J151" s="20" t="str">
        <f>IF(J150=" "," ",IF(EDATE(J150,1)&gt;$I$2," ",EDATE($J$13,L150)))</f>
        <v> </v>
      </c>
      <c r="K151" s="20" t="str">
        <f t="shared" si="49"/>
        <v> </v>
      </c>
      <c r="L151" s="19" t="str">
        <f t="shared" si="40"/>
        <v> </v>
      </c>
      <c r="M151" s="26" t="str">
        <f t="shared" si="41"/>
        <v> </v>
      </c>
      <c r="N151" s="26">
        <f t="shared" si="50"/>
        <v>0</v>
      </c>
      <c r="O151" s="19" t="str">
        <f t="shared" si="42"/>
        <v> </v>
      </c>
      <c r="P151" s="19" t="str">
        <f t="shared" si="43"/>
        <v> </v>
      </c>
      <c r="Q151" s="19" t="str">
        <f t="shared" si="44"/>
        <v> </v>
      </c>
      <c r="R151" s="23" t="str">
        <f t="shared" si="45"/>
        <v> </v>
      </c>
      <c r="S151" s="20" t="str">
        <f t="shared" si="54"/>
        <v> </v>
      </c>
      <c r="T151" s="19"/>
      <c r="U151" s="31">
        <v>138</v>
      </c>
      <c r="V151" s="31" t="str">
        <f t="shared" si="55"/>
        <v> </v>
      </c>
      <c r="W151" s="31"/>
      <c r="X151" s="31">
        <v>138</v>
      </c>
      <c r="Y151" s="31" t="str">
        <f t="shared" si="56"/>
        <v> </v>
      </c>
      <c r="Z151" s="31"/>
    </row>
    <row r="152" spans="1:26" ht="10.5">
      <c r="A152" s="21" t="str">
        <f t="shared" si="38"/>
        <v> </v>
      </c>
      <c r="B152" s="22" t="str">
        <f t="shared" si="39"/>
        <v> </v>
      </c>
      <c r="C152" s="22" t="str">
        <f>+IF(A152=" "," ",IF(A153=" ",($H$2-SUM($C$13:C151)),($H$2/$C$2)))</f>
        <v> </v>
      </c>
      <c r="D152" s="22" t="str">
        <f t="shared" si="51"/>
        <v> </v>
      </c>
      <c r="E152" s="22"/>
      <c r="F152" s="22" t="str">
        <f t="shared" si="52"/>
        <v> </v>
      </c>
      <c r="G152" s="22" t="str">
        <f t="shared" si="53"/>
        <v> </v>
      </c>
      <c r="H152" s="25" t="str">
        <f>+IF(J152=$I$2,XIRR($G$12:G152,$K$12:K152)," ")</f>
        <v> </v>
      </c>
      <c r="I152" s="25" t="str">
        <f>+IF(J152=$I$2,XIRR($F$12:F152,$K$12:K152)," ")</f>
        <v> </v>
      </c>
      <c r="J152" s="20" t="str">
        <f>IF(J151=" "," ",IF(EDATE(J151,1)&gt;$I$2," ",EDATE($J$13,L151)))</f>
        <v> </v>
      </c>
      <c r="K152" s="20" t="str">
        <f t="shared" si="49"/>
        <v> </v>
      </c>
      <c r="L152" s="19" t="str">
        <f t="shared" si="40"/>
        <v> </v>
      </c>
      <c r="M152" s="26" t="str">
        <f t="shared" si="41"/>
        <v> </v>
      </c>
      <c r="N152" s="26">
        <f t="shared" si="50"/>
        <v>0</v>
      </c>
      <c r="O152" s="19" t="str">
        <f t="shared" si="42"/>
        <v> </v>
      </c>
      <c r="P152" s="19" t="str">
        <f t="shared" si="43"/>
        <v> </v>
      </c>
      <c r="Q152" s="19" t="str">
        <f t="shared" si="44"/>
        <v> </v>
      </c>
      <c r="R152" s="23" t="str">
        <f t="shared" si="45"/>
        <v> </v>
      </c>
      <c r="S152" s="20" t="str">
        <f t="shared" si="54"/>
        <v> </v>
      </c>
      <c r="T152" s="19"/>
      <c r="U152" s="31">
        <v>139</v>
      </c>
      <c r="V152" s="31" t="str">
        <f t="shared" si="55"/>
        <v> </v>
      </c>
      <c r="W152" s="31"/>
      <c r="X152" s="31">
        <v>139</v>
      </c>
      <c r="Y152" s="31" t="str">
        <f t="shared" si="56"/>
        <v> </v>
      </c>
      <c r="Z152" s="31"/>
    </row>
    <row r="153" spans="1:26" ht="10.5">
      <c r="A153" s="21" t="str">
        <f t="shared" si="38"/>
        <v> </v>
      </c>
      <c r="B153" s="22" t="str">
        <f t="shared" si="39"/>
        <v> </v>
      </c>
      <c r="C153" s="22" t="str">
        <f>+IF(A153=" "," ",IF(A154=" ",($H$2-SUM($C$13:C152)),($H$2/$C$2)))</f>
        <v> </v>
      </c>
      <c r="D153" s="22" t="str">
        <f t="shared" si="51"/>
        <v> </v>
      </c>
      <c r="E153" s="22"/>
      <c r="F153" s="22" t="str">
        <f t="shared" si="52"/>
        <v> </v>
      </c>
      <c r="G153" s="22" t="str">
        <f t="shared" si="53"/>
        <v> </v>
      </c>
      <c r="H153" s="25" t="str">
        <f>+IF(J153=$I$2,XIRR($G$12:G153,$K$12:K153)," ")</f>
        <v> </v>
      </c>
      <c r="I153" s="25" t="str">
        <f>+IF(J153=$I$2,XIRR($F$12:F153,$K$12:K153)," ")</f>
        <v> </v>
      </c>
      <c r="J153" s="20" t="str">
        <f>IF(J152=" "," ",IF(EDATE(J152,1)&gt;$I$2," ",EDATE($J$13,L152)))</f>
        <v> </v>
      </c>
      <c r="K153" s="20" t="str">
        <f t="shared" si="49"/>
        <v> </v>
      </c>
      <c r="L153" s="19" t="str">
        <f t="shared" si="40"/>
        <v> </v>
      </c>
      <c r="M153" s="26" t="str">
        <f t="shared" si="41"/>
        <v> </v>
      </c>
      <c r="N153" s="26">
        <f t="shared" si="50"/>
        <v>0</v>
      </c>
      <c r="O153" s="19" t="str">
        <f t="shared" si="42"/>
        <v> </v>
      </c>
      <c r="P153" s="19" t="str">
        <f t="shared" si="43"/>
        <v> </v>
      </c>
      <c r="Q153" s="19" t="str">
        <f t="shared" si="44"/>
        <v> </v>
      </c>
      <c r="R153" s="23" t="str">
        <f t="shared" si="45"/>
        <v> </v>
      </c>
      <c r="S153" s="20" t="str">
        <f t="shared" si="54"/>
        <v> </v>
      </c>
      <c r="T153" s="19"/>
      <c r="U153" s="31">
        <v>140</v>
      </c>
      <c r="V153" s="31" t="str">
        <f t="shared" si="55"/>
        <v> </v>
      </c>
      <c r="W153" s="31"/>
      <c r="X153" s="31">
        <v>140</v>
      </c>
      <c r="Y153" s="31" t="str">
        <f t="shared" si="56"/>
        <v> </v>
      </c>
      <c r="Z153" s="31"/>
    </row>
    <row r="154" spans="1:26" ht="10.5">
      <c r="A154" s="21" t="str">
        <f t="shared" si="38"/>
        <v> </v>
      </c>
      <c r="B154" s="22" t="str">
        <f t="shared" si="39"/>
        <v> </v>
      </c>
      <c r="C154" s="22" t="str">
        <f>+IF(A154=" "," ",IF(A155=" ",($H$2-SUM($C$13:C153)),($H$2/$C$2)))</f>
        <v> </v>
      </c>
      <c r="D154" s="22" t="str">
        <f t="shared" si="51"/>
        <v> </v>
      </c>
      <c r="E154" s="22"/>
      <c r="F154" s="22" t="str">
        <f t="shared" si="52"/>
        <v> </v>
      </c>
      <c r="G154" s="22" t="str">
        <f t="shared" si="53"/>
        <v> </v>
      </c>
      <c r="H154" s="25" t="str">
        <f>+IF(J154=$I$2,XIRR($G$12:G154,$K$12:K154)," ")</f>
        <v> </v>
      </c>
      <c r="I154" s="25" t="str">
        <f>+IF(J154=$I$2,XIRR($F$12:F154,$K$12:K154)," ")</f>
        <v> </v>
      </c>
      <c r="J154" s="20" t="str">
        <f>IF(J153=" "," ",IF(EDATE(J153,1)&gt;$I$2," ",EDATE($J$13,L153)))</f>
        <v> </v>
      </c>
      <c r="K154" s="20" t="str">
        <f t="shared" si="49"/>
        <v> </v>
      </c>
      <c r="L154" s="19" t="str">
        <f t="shared" si="40"/>
        <v> </v>
      </c>
      <c r="M154" s="26" t="str">
        <f t="shared" si="41"/>
        <v> </v>
      </c>
      <c r="N154" s="26">
        <f t="shared" si="50"/>
        <v>0</v>
      </c>
      <c r="O154" s="19" t="str">
        <f t="shared" si="42"/>
        <v> </v>
      </c>
      <c r="P154" s="19" t="str">
        <f t="shared" si="43"/>
        <v> </v>
      </c>
      <c r="Q154" s="19" t="str">
        <f t="shared" si="44"/>
        <v> </v>
      </c>
      <c r="R154" s="23" t="str">
        <f t="shared" si="45"/>
        <v> </v>
      </c>
      <c r="S154" s="20" t="str">
        <f t="shared" si="54"/>
        <v> </v>
      </c>
      <c r="T154" s="19"/>
      <c r="U154" s="31">
        <v>141</v>
      </c>
      <c r="V154" s="31" t="str">
        <f t="shared" si="55"/>
        <v> </v>
      </c>
      <c r="W154" s="31"/>
      <c r="X154" s="31">
        <v>141</v>
      </c>
      <c r="Y154" s="31" t="str">
        <f t="shared" si="56"/>
        <v> </v>
      </c>
      <c r="Z154" s="31"/>
    </row>
    <row r="155" spans="1:26" ht="10.5">
      <c r="A155" s="21" t="str">
        <f t="shared" si="38"/>
        <v> </v>
      </c>
      <c r="B155" s="22" t="str">
        <f t="shared" si="39"/>
        <v> </v>
      </c>
      <c r="C155" s="22" t="str">
        <f>+IF(A155=" "," ",IF(A156=" ",($H$2-SUM($C$13:C154)),($H$2/$C$2)))</f>
        <v> </v>
      </c>
      <c r="D155" s="22" t="str">
        <f t="shared" si="51"/>
        <v> </v>
      </c>
      <c r="E155" s="22"/>
      <c r="F155" s="22" t="str">
        <f t="shared" si="52"/>
        <v> </v>
      </c>
      <c r="G155" s="22" t="str">
        <f t="shared" si="53"/>
        <v> </v>
      </c>
      <c r="H155" s="25" t="str">
        <f>+IF(J155=$I$2,XIRR($G$12:G155,$K$12:K155)," ")</f>
        <v> </v>
      </c>
      <c r="I155" s="25" t="str">
        <f>+IF(J155=$I$2,XIRR($F$12:F155,$K$12:K155)," ")</f>
        <v> </v>
      </c>
      <c r="J155" s="20" t="str">
        <f>IF(J154=" "," ",IF(EDATE(J154,1)&gt;$I$2," ",EDATE($J$13,L154)))</f>
        <v> </v>
      </c>
      <c r="K155" s="20" t="str">
        <f t="shared" si="49"/>
        <v> </v>
      </c>
      <c r="L155" s="19" t="str">
        <f t="shared" si="40"/>
        <v> </v>
      </c>
      <c r="M155" s="26" t="str">
        <f t="shared" si="41"/>
        <v> </v>
      </c>
      <c r="N155" s="26">
        <f t="shared" si="50"/>
        <v>0</v>
      </c>
      <c r="O155" s="19" t="str">
        <f t="shared" si="42"/>
        <v> </v>
      </c>
      <c r="P155" s="19" t="str">
        <f t="shared" si="43"/>
        <v> </v>
      </c>
      <c r="Q155" s="19" t="str">
        <f t="shared" si="44"/>
        <v> </v>
      </c>
      <c r="R155" s="23" t="str">
        <f t="shared" si="45"/>
        <v> </v>
      </c>
      <c r="S155" s="20" t="str">
        <f t="shared" si="54"/>
        <v> </v>
      </c>
      <c r="T155" s="19"/>
      <c r="U155" s="31">
        <v>142</v>
      </c>
      <c r="V155" s="31" t="str">
        <f t="shared" si="55"/>
        <v> </v>
      </c>
      <c r="W155" s="31"/>
      <c r="X155" s="31">
        <v>142</v>
      </c>
      <c r="Y155" s="31" t="str">
        <f t="shared" si="56"/>
        <v> </v>
      </c>
      <c r="Z155" s="31"/>
    </row>
    <row r="156" spans="1:26" ht="10.5">
      <c r="A156" s="21" t="str">
        <f t="shared" si="38"/>
        <v> </v>
      </c>
      <c r="B156" s="22" t="str">
        <f t="shared" si="39"/>
        <v> </v>
      </c>
      <c r="C156" s="22" t="str">
        <f>+IF(A156=" "," ",IF(A157=" ",($H$2-SUM($C$13:C155)),($H$2/$C$2)))</f>
        <v> </v>
      </c>
      <c r="D156" s="22" t="str">
        <f t="shared" si="51"/>
        <v> </v>
      </c>
      <c r="E156" s="22"/>
      <c r="F156" s="22" t="str">
        <f t="shared" si="52"/>
        <v> </v>
      </c>
      <c r="G156" s="22" t="str">
        <f t="shared" si="53"/>
        <v> </v>
      </c>
      <c r="H156" s="25" t="str">
        <f>+IF(J156=$I$2,XIRR($G$12:G156,$K$12:K156)," ")</f>
        <v> </v>
      </c>
      <c r="I156" s="25" t="str">
        <f>+IF(J156=$I$2,XIRR($F$12:F156,$K$12:K156)," ")</f>
        <v> </v>
      </c>
      <c r="J156" s="20" t="str">
        <f>IF(J155=" "," ",IF(EDATE(J155,1)&gt;$I$2," ",EDATE($J$13,L155)))</f>
        <v> </v>
      </c>
      <c r="K156" s="20" t="str">
        <f t="shared" si="49"/>
        <v> </v>
      </c>
      <c r="L156" s="19" t="str">
        <f t="shared" si="40"/>
        <v> </v>
      </c>
      <c r="M156" s="26" t="str">
        <f t="shared" si="41"/>
        <v> </v>
      </c>
      <c r="N156" s="26">
        <f t="shared" si="50"/>
        <v>0</v>
      </c>
      <c r="O156" s="19" t="str">
        <f t="shared" si="42"/>
        <v> </v>
      </c>
      <c r="P156" s="19" t="str">
        <f t="shared" si="43"/>
        <v> </v>
      </c>
      <c r="Q156" s="19" t="str">
        <f t="shared" si="44"/>
        <v> </v>
      </c>
      <c r="R156" s="23" t="str">
        <f t="shared" si="45"/>
        <v> </v>
      </c>
      <c r="S156" s="20" t="str">
        <f t="shared" si="54"/>
        <v> </v>
      </c>
      <c r="T156" s="19"/>
      <c r="U156" s="31">
        <v>143</v>
      </c>
      <c r="V156" s="31" t="str">
        <f t="shared" si="55"/>
        <v> </v>
      </c>
      <c r="W156" s="31"/>
      <c r="X156" s="31">
        <v>143</v>
      </c>
      <c r="Y156" s="31" t="str">
        <f t="shared" si="56"/>
        <v> </v>
      </c>
      <c r="Z156" s="31"/>
    </row>
    <row r="157" spans="1:26" ht="10.5">
      <c r="A157" s="21" t="str">
        <f t="shared" si="38"/>
        <v> </v>
      </c>
      <c r="B157" s="22" t="str">
        <f t="shared" si="39"/>
        <v> </v>
      </c>
      <c r="C157" s="22" t="str">
        <f>+IF(A157=" "," ",IF(A158=" ",($H$2-SUM($C$13:C156)),($H$2/$C$2)))</f>
        <v> </v>
      </c>
      <c r="D157" s="22" t="str">
        <f t="shared" si="51"/>
        <v> </v>
      </c>
      <c r="E157" s="22" t="str">
        <f>IF(A158=" "," ",IF(U170=U170,SUM(V158:V169),W157+SUM(V158:V169))+IF(X170=X170,SUM(Y158:Y169),Z157+SUM(Y158:Y169)))</f>
        <v> </v>
      </c>
      <c r="F157" s="22" t="str">
        <f t="shared" si="52"/>
        <v> </v>
      </c>
      <c r="G157" s="22" t="str">
        <f t="shared" si="53"/>
        <v> </v>
      </c>
      <c r="H157" s="25" t="str">
        <f>+IF(J157=$I$2,XIRR($G$12:G157,$K$12:K157)," ")</f>
        <v> </v>
      </c>
      <c r="I157" s="25" t="str">
        <f>+IF(J157=$I$2,XIRR($F$12:F157,$K$12:K157)," ")</f>
        <v> </v>
      </c>
      <c r="J157" s="20" t="str">
        <f>IF(J156=" "," ",IF(EDATE(J156,1)&gt;$I$2," ",EDATE($J$13,L156)))</f>
        <v> </v>
      </c>
      <c r="K157" s="20" t="str">
        <f t="shared" si="49"/>
        <v> </v>
      </c>
      <c r="L157" s="19" t="str">
        <f t="shared" si="40"/>
        <v> </v>
      </c>
      <c r="M157" s="26" t="str">
        <f t="shared" si="41"/>
        <v> </v>
      </c>
      <c r="N157" s="26">
        <f t="shared" si="50"/>
        <v>0</v>
      </c>
      <c r="O157" s="19" t="str">
        <f t="shared" si="42"/>
        <v> </v>
      </c>
      <c r="P157" s="19" t="str">
        <f t="shared" si="43"/>
        <v> </v>
      </c>
      <c r="Q157" s="19" t="str">
        <f t="shared" si="44"/>
        <v> </v>
      </c>
      <c r="R157" s="23" t="str">
        <f t="shared" si="45"/>
        <v> </v>
      </c>
      <c r="S157" s="20" t="str">
        <f t="shared" si="54"/>
        <v> </v>
      </c>
      <c r="T157" s="19"/>
      <c r="U157" s="31">
        <v>144</v>
      </c>
      <c r="V157" s="31" t="str">
        <f t="shared" si="55"/>
        <v> </v>
      </c>
      <c r="W157" s="31">
        <f>+$F$2</f>
        <v>88333</v>
      </c>
      <c r="X157" s="31">
        <v>144</v>
      </c>
      <c r="Y157" s="31" t="str">
        <f t="shared" si="56"/>
        <v> </v>
      </c>
      <c r="Z157" s="31" t="e">
        <f>+instruction!$D$23*differentiated!B158</f>
        <v>#VALUE!</v>
      </c>
    </row>
    <row r="158" spans="1:26" ht="10.5">
      <c r="A158" s="21" t="str">
        <f t="shared" si="38"/>
        <v> </v>
      </c>
      <c r="B158" s="22" t="str">
        <f t="shared" si="39"/>
        <v> </v>
      </c>
      <c r="C158" s="22" t="str">
        <f>+IF(A158=" "," ",IF(A159=" ",($H$2-SUM($C$13:C157)),($H$2/$C$2)))</f>
        <v> </v>
      </c>
      <c r="D158" s="22" t="str">
        <f t="shared" si="51"/>
        <v> </v>
      </c>
      <c r="E158" s="22"/>
      <c r="F158" s="22" t="str">
        <f t="shared" si="52"/>
        <v> </v>
      </c>
      <c r="G158" s="22" t="str">
        <f t="shared" si="53"/>
        <v> </v>
      </c>
      <c r="H158" s="25" t="str">
        <f>+IF(J158=$I$2,XIRR($G$12:G158,$K$12:K158)," ")</f>
        <v> </v>
      </c>
      <c r="I158" s="25" t="str">
        <f>+IF(J158=$I$2,XIRR($F$12:F158,$K$12:K158)," ")</f>
        <v> </v>
      </c>
      <c r="J158" s="20" t="str">
        <f>IF(J157=" "," ",IF(EDATE(J157,1)&gt;$I$2," ",EDATE($J$13,L157)))</f>
        <v> </v>
      </c>
      <c r="K158" s="20" t="str">
        <f t="shared" si="49"/>
        <v> </v>
      </c>
      <c r="L158" s="19" t="str">
        <f t="shared" si="40"/>
        <v> </v>
      </c>
      <c r="M158" s="26" t="str">
        <f t="shared" si="41"/>
        <v> </v>
      </c>
      <c r="N158" s="26">
        <f t="shared" si="50"/>
        <v>0</v>
      </c>
      <c r="O158" s="19" t="str">
        <f t="shared" si="42"/>
        <v> </v>
      </c>
      <c r="P158" s="19" t="str">
        <f t="shared" si="43"/>
        <v> </v>
      </c>
      <c r="Q158" s="19" t="str">
        <f t="shared" si="44"/>
        <v> </v>
      </c>
      <c r="R158" s="23" t="str">
        <f t="shared" si="45"/>
        <v> </v>
      </c>
      <c r="S158" s="20" t="str">
        <f t="shared" si="54"/>
        <v> </v>
      </c>
      <c r="T158" s="19"/>
      <c r="U158" s="31">
        <v>145</v>
      </c>
      <c r="V158" s="31" t="str">
        <f t="shared" si="55"/>
        <v> </v>
      </c>
      <c r="W158" s="31"/>
      <c r="X158" s="31">
        <v>145</v>
      </c>
      <c r="Y158" s="31" t="str">
        <f aca="true" t="shared" si="57" ref="Y158:Y169">IF(A158=" "," ",($Z$157/12))</f>
        <v> </v>
      </c>
      <c r="Z158" s="31"/>
    </row>
    <row r="159" spans="1:26" ht="10.5">
      <c r="A159" s="21" t="str">
        <f t="shared" si="38"/>
        <v> </v>
      </c>
      <c r="B159" s="22" t="str">
        <f t="shared" si="39"/>
        <v> </v>
      </c>
      <c r="C159" s="22" t="str">
        <f>+IF(A159=" "," ",IF(A160=" ",($H$2-SUM($C$13:C158)),($H$2/$C$2)))</f>
        <v> </v>
      </c>
      <c r="D159" s="22" t="str">
        <f t="shared" si="51"/>
        <v> </v>
      </c>
      <c r="E159" s="22"/>
      <c r="F159" s="22" t="str">
        <f t="shared" si="52"/>
        <v> </v>
      </c>
      <c r="G159" s="22" t="str">
        <f t="shared" si="53"/>
        <v> </v>
      </c>
      <c r="H159" s="25" t="str">
        <f>+IF(J159=$I$2,XIRR($G$12:G159,$K$12:K159)," ")</f>
        <v> </v>
      </c>
      <c r="I159" s="25" t="str">
        <f>+IF(J159=$I$2,XIRR($F$12:F159,$K$12:K159)," ")</f>
        <v> </v>
      </c>
      <c r="J159" s="20" t="str">
        <f>IF(J158=" "," ",IF(EDATE(J158,1)&gt;$I$2," ",EDATE($J$13,L158)))</f>
        <v> </v>
      </c>
      <c r="K159" s="20" t="str">
        <f t="shared" si="49"/>
        <v> </v>
      </c>
      <c r="L159" s="19" t="str">
        <f t="shared" si="40"/>
        <v> </v>
      </c>
      <c r="M159" s="26" t="str">
        <f t="shared" si="41"/>
        <v> </v>
      </c>
      <c r="N159" s="26">
        <f t="shared" si="50"/>
        <v>0</v>
      </c>
      <c r="O159" s="19" t="str">
        <f t="shared" si="42"/>
        <v> </v>
      </c>
      <c r="P159" s="19" t="str">
        <f t="shared" si="43"/>
        <v> </v>
      </c>
      <c r="Q159" s="19" t="str">
        <f t="shared" si="44"/>
        <v> </v>
      </c>
      <c r="R159" s="23" t="str">
        <f t="shared" si="45"/>
        <v> </v>
      </c>
      <c r="S159" s="20" t="str">
        <f t="shared" si="54"/>
        <v> </v>
      </c>
      <c r="T159" s="19"/>
      <c r="U159" s="31">
        <v>146</v>
      </c>
      <c r="V159" s="31" t="str">
        <f t="shared" si="55"/>
        <v> </v>
      </c>
      <c r="W159" s="31"/>
      <c r="X159" s="31">
        <v>146</v>
      </c>
      <c r="Y159" s="31" t="str">
        <f t="shared" si="57"/>
        <v> </v>
      </c>
      <c r="Z159" s="31"/>
    </row>
    <row r="160" spans="1:26" ht="10.5">
      <c r="A160" s="21" t="str">
        <f t="shared" si="38"/>
        <v> </v>
      </c>
      <c r="B160" s="22" t="str">
        <f t="shared" si="39"/>
        <v> </v>
      </c>
      <c r="C160" s="22" t="str">
        <f>+IF(A160=" "," ",IF(A161=" ",($H$2-SUM($C$13:C159)),($H$2/$C$2)))</f>
        <v> </v>
      </c>
      <c r="D160" s="22" t="str">
        <f t="shared" si="51"/>
        <v> </v>
      </c>
      <c r="E160" s="22"/>
      <c r="F160" s="22" t="str">
        <f t="shared" si="52"/>
        <v> </v>
      </c>
      <c r="G160" s="22" t="str">
        <f t="shared" si="53"/>
        <v> </v>
      </c>
      <c r="H160" s="25" t="str">
        <f>+IF(J160=$I$2,XIRR($G$12:G160,$K$12:K160)," ")</f>
        <v> </v>
      </c>
      <c r="I160" s="25" t="str">
        <f>+IF(J160=$I$2,XIRR($F$12:F160,$K$12:K160)," ")</f>
        <v> </v>
      </c>
      <c r="J160" s="20" t="str">
        <f>IF(J159=" "," ",IF(EDATE(J159,1)&gt;$I$2," ",EDATE($J$13,L159)))</f>
        <v> </v>
      </c>
      <c r="K160" s="20" t="str">
        <f t="shared" si="49"/>
        <v> </v>
      </c>
      <c r="L160" s="19" t="str">
        <f t="shared" si="40"/>
        <v> </v>
      </c>
      <c r="M160" s="26" t="str">
        <f t="shared" si="41"/>
        <v> </v>
      </c>
      <c r="N160" s="26">
        <f t="shared" si="50"/>
        <v>0</v>
      </c>
      <c r="O160" s="19" t="str">
        <f t="shared" si="42"/>
        <v> </v>
      </c>
      <c r="P160" s="19" t="str">
        <f t="shared" si="43"/>
        <v> </v>
      </c>
      <c r="Q160" s="19" t="str">
        <f t="shared" si="44"/>
        <v> </v>
      </c>
      <c r="R160" s="23" t="str">
        <f t="shared" si="45"/>
        <v> </v>
      </c>
      <c r="S160" s="20" t="str">
        <f t="shared" si="54"/>
        <v> </v>
      </c>
      <c r="T160" s="19"/>
      <c r="U160" s="31">
        <v>147</v>
      </c>
      <c r="V160" s="31" t="str">
        <f t="shared" si="55"/>
        <v> </v>
      </c>
      <c r="W160" s="31"/>
      <c r="X160" s="31">
        <v>147</v>
      </c>
      <c r="Y160" s="31" t="str">
        <f t="shared" si="57"/>
        <v> </v>
      </c>
      <c r="Z160" s="31"/>
    </row>
    <row r="161" spans="1:26" ht="10.5">
      <c r="A161" s="21" t="str">
        <f t="shared" si="38"/>
        <v> </v>
      </c>
      <c r="B161" s="22" t="str">
        <f t="shared" si="39"/>
        <v> </v>
      </c>
      <c r="C161" s="22" t="str">
        <f>+IF(A161=" "," ",IF(A162=" ",($H$2-SUM($C$13:C160)),($H$2/$C$2)))</f>
        <v> </v>
      </c>
      <c r="D161" s="22" t="str">
        <f t="shared" si="51"/>
        <v> </v>
      </c>
      <c r="E161" s="22"/>
      <c r="F161" s="22" t="str">
        <f t="shared" si="52"/>
        <v> </v>
      </c>
      <c r="G161" s="22" t="str">
        <f t="shared" si="53"/>
        <v> </v>
      </c>
      <c r="H161" s="25" t="str">
        <f>+IF(J161=$I$2,XIRR($G$12:G161,$K$12:K161)," ")</f>
        <v> </v>
      </c>
      <c r="I161" s="25" t="str">
        <f>+IF(J161=$I$2,XIRR($F$12:F161,$K$12:K161)," ")</f>
        <v> </v>
      </c>
      <c r="J161" s="20" t="str">
        <f>IF(J160=" "," ",IF(EDATE(J160,1)&gt;$I$2," ",EDATE($J$13,L160)))</f>
        <v> </v>
      </c>
      <c r="K161" s="20" t="str">
        <f t="shared" si="49"/>
        <v> </v>
      </c>
      <c r="L161" s="19" t="str">
        <f t="shared" si="40"/>
        <v> </v>
      </c>
      <c r="M161" s="26" t="str">
        <f t="shared" si="41"/>
        <v> </v>
      </c>
      <c r="N161" s="26">
        <f t="shared" si="50"/>
        <v>0</v>
      </c>
      <c r="O161" s="19" t="str">
        <f t="shared" si="42"/>
        <v> </v>
      </c>
      <c r="P161" s="19" t="str">
        <f t="shared" si="43"/>
        <v> </v>
      </c>
      <c r="Q161" s="19" t="str">
        <f t="shared" si="44"/>
        <v> </v>
      </c>
      <c r="R161" s="23" t="str">
        <f t="shared" si="45"/>
        <v> </v>
      </c>
      <c r="S161" s="20" t="str">
        <f t="shared" si="54"/>
        <v> </v>
      </c>
      <c r="T161" s="19"/>
      <c r="U161" s="31">
        <v>148</v>
      </c>
      <c r="V161" s="31" t="str">
        <f t="shared" si="55"/>
        <v> </v>
      </c>
      <c r="W161" s="31"/>
      <c r="X161" s="31">
        <v>148</v>
      </c>
      <c r="Y161" s="31" t="str">
        <f t="shared" si="57"/>
        <v> </v>
      </c>
      <c r="Z161" s="31"/>
    </row>
    <row r="162" spans="1:26" ht="10.5">
      <c r="A162" s="21" t="str">
        <f t="shared" si="38"/>
        <v> </v>
      </c>
      <c r="B162" s="22" t="str">
        <f t="shared" si="39"/>
        <v> </v>
      </c>
      <c r="C162" s="22" t="str">
        <f>+IF(A162=" "," ",IF(A163=" ",($H$2-SUM($C$13:C161)),($H$2/$C$2)))</f>
        <v> </v>
      </c>
      <c r="D162" s="22" t="str">
        <f t="shared" si="51"/>
        <v> </v>
      </c>
      <c r="E162" s="22"/>
      <c r="F162" s="22" t="str">
        <f t="shared" si="52"/>
        <v> </v>
      </c>
      <c r="G162" s="22" t="str">
        <f t="shared" si="53"/>
        <v> </v>
      </c>
      <c r="H162" s="25" t="str">
        <f>+IF(J162=$I$2,XIRR($G$12:G162,$K$12:K162)," ")</f>
        <v> </v>
      </c>
      <c r="I162" s="25" t="str">
        <f>+IF(J162=$I$2,XIRR($F$12:F162,$K$12:K162)," ")</f>
        <v> </v>
      </c>
      <c r="J162" s="20" t="str">
        <f>IF(J161=" "," ",IF(EDATE(J161,1)&gt;$I$2," ",EDATE($J$13,L161)))</f>
        <v> </v>
      </c>
      <c r="K162" s="20" t="str">
        <f t="shared" si="49"/>
        <v> </v>
      </c>
      <c r="L162" s="19" t="str">
        <f t="shared" si="40"/>
        <v> </v>
      </c>
      <c r="M162" s="26" t="str">
        <f t="shared" si="41"/>
        <v> </v>
      </c>
      <c r="N162" s="26">
        <f t="shared" si="50"/>
        <v>0</v>
      </c>
      <c r="O162" s="19" t="str">
        <f t="shared" si="42"/>
        <v> </v>
      </c>
      <c r="P162" s="19" t="str">
        <f t="shared" si="43"/>
        <v> </v>
      </c>
      <c r="Q162" s="19" t="str">
        <f t="shared" si="44"/>
        <v> </v>
      </c>
      <c r="R162" s="23" t="str">
        <f t="shared" si="45"/>
        <v> </v>
      </c>
      <c r="S162" s="20" t="str">
        <f t="shared" si="54"/>
        <v> </v>
      </c>
      <c r="T162" s="19"/>
      <c r="U162" s="31">
        <v>149</v>
      </c>
      <c r="V162" s="31" t="str">
        <f t="shared" si="55"/>
        <v> </v>
      </c>
      <c r="W162" s="31"/>
      <c r="X162" s="31">
        <v>149</v>
      </c>
      <c r="Y162" s="31" t="str">
        <f t="shared" si="57"/>
        <v> </v>
      </c>
      <c r="Z162" s="31"/>
    </row>
    <row r="163" spans="1:26" ht="10.5">
      <c r="A163" s="21" t="str">
        <f t="shared" si="38"/>
        <v> </v>
      </c>
      <c r="B163" s="22" t="str">
        <f t="shared" si="39"/>
        <v> </v>
      </c>
      <c r="C163" s="22" t="str">
        <f>+IF(A163=" "," ",IF(A164=" ",($H$2-SUM($C$13:C162)),($H$2/$C$2)))</f>
        <v> </v>
      </c>
      <c r="D163" s="22" t="str">
        <f t="shared" si="51"/>
        <v> </v>
      </c>
      <c r="E163" s="22"/>
      <c r="F163" s="22" t="str">
        <f t="shared" si="52"/>
        <v> </v>
      </c>
      <c r="G163" s="22" t="str">
        <f t="shared" si="53"/>
        <v> </v>
      </c>
      <c r="H163" s="25" t="str">
        <f>+IF(J163=$I$2,XIRR($G$12:G163,$K$12:K163)," ")</f>
        <v> </v>
      </c>
      <c r="I163" s="25" t="str">
        <f>+IF(J163=$I$2,XIRR($F$12:F163,$K$12:K163)," ")</f>
        <v> </v>
      </c>
      <c r="J163" s="20" t="str">
        <f>IF(J162=" "," ",IF(EDATE(J162,1)&gt;$I$2," ",EDATE($J$13,L162)))</f>
        <v> </v>
      </c>
      <c r="K163" s="20" t="str">
        <f t="shared" si="49"/>
        <v> </v>
      </c>
      <c r="L163" s="19" t="str">
        <f t="shared" si="40"/>
        <v> </v>
      </c>
      <c r="M163" s="26" t="str">
        <f t="shared" si="41"/>
        <v> </v>
      </c>
      <c r="N163" s="26">
        <f t="shared" si="50"/>
        <v>0</v>
      </c>
      <c r="O163" s="19" t="str">
        <f t="shared" si="42"/>
        <v> </v>
      </c>
      <c r="P163" s="19" t="str">
        <f t="shared" si="43"/>
        <v> </v>
      </c>
      <c r="Q163" s="19" t="str">
        <f t="shared" si="44"/>
        <v> </v>
      </c>
      <c r="R163" s="23" t="str">
        <f t="shared" si="45"/>
        <v> </v>
      </c>
      <c r="S163" s="20" t="str">
        <f t="shared" si="54"/>
        <v> </v>
      </c>
      <c r="T163" s="19"/>
      <c r="U163" s="31">
        <v>150</v>
      </c>
      <c r="V163" s="31" t="str">
        <f t="shared" si="55"/>
        <v> </v>
      </c>
      <c r="W163" s="31"/>
      <c r="X163" s="31">
        <v>150</v>
      </c>
      <c r="Y163" s="31" t="str">
        <f t="shared" si="57"/>
        <v> </v>
      </c>
      <c r="Z163" s="31"/>
    </row>
    <row r="164" spans="1:26" ht="10.5">
      <c r="A164" s="21" t="str">
        <f aca="true" t="shared" si="58" ref="A164:A227">+IF(S164=" "," ",IF(WEEKDAY(S164)=7,S164+2,IF(WEEKDAY(S164)=1,S164+1,S164)))</f>
        <v> </v>
      </c>
      <c r="B164" s="22" t="str">
        <f aca="true" t="shared" si="59" ref="B164:B227">+IF(A164=" "," ",(B163-C163))</f>
        <v> </v>
      </c>
      <c r="C164" s="22" t="str">
        <f>+IF(A164=" "," ",IF(A165=" ",($H$2-SUM($C$13:C163)),($H$2/$C$2)))</f>
        <v> </v>
      </c>
      <c r="D164" s="22" t="str">
        <f t="shared" si="51"/>
        <v> </v>
      </c>
      <c r="E164" s="22"/>
      <c r="F164" s="22" t="str">
        <f t="shared" si="52"/>
        <v> </v>
      </c>
      <c r="G164" s="22" t="str">
        <f t="shared" si="53"/>
        <v> </v>
      </c>
      <c r="H164" s="25" t="str">
        <f>+IF(J164=$I$2,XIRR($G$12:G164,$K$12:K164)," ")</f>
        <v> </v>
      </c>
      <c r="I164" s="25" t="str">
        <f>+IF(J164=$I$2,XIRR($F$12:F164,$K$12:K164)," ")</f>
        <v> </v>
      </c>
      <c r="J164" s="20" t="str">
        <f>IF(J163=" "," ",IF(EDATE(J163,1)&gt;$I$2," ",EDATE($J$13,L163)))</f>
        <v> </v>
      </c>
      <c r="K164" s="20" t="str">
        <f t="shared" si="49"/>
        <v> </v>
      </c>
      <c r="L164" s="19" t="str">
        <f aca="true" t="shared" si="60" ref="L164:L227">IF(J164=" "," ",L163+1)</f>
        <v> </v>
      </c>
      <c r="M164" s="26" t="str">
        <f aca="true" t="shared" si="61" ref="M164:M227">+IF(J164=" "," ",(J164-J163))</f>
        <v> </v>
      </c>
      <c r="N164" s="26">
        <f t="shared" si="50"/>
        <v>0</v>
      </c>
      <c r="O164" s="19" t="str">
        <f aca="true" t="shared" si="62" ref="O164:O227">IF(J164=" "," ",DAY(J164))</f>
        <v> </v>
      </c>
      <c r="P164" s="19" t="str">
        <f aca="true" t="shared" si="63" ref="P164:P227">IF(J164=" "," ",MONTH(J164))</f>
        <v> </v>
      </c>
      <c r="Q164" s="19" t="str">
        <f aca="true" t="shared" si="64" ref="Q164:Q227">IF(J164=" "," ",YEAR(J164))</f>
        <v> </v>
      </c>
      <c r="R164" s="23" t="str">
        <f aca="true" t="shared" si="65" ref="R164:R227">IF(O164=" "," ",IF(AND(OR(O164=1,O164=2,O164=3,O164=4,O164=5,O164=6,O164=7),P164=1),CONCATENATE($T$12,"/",Q164),IF(AND(O164=28,P164=1),CONCATENATE($T$13,"/",Q164),IF(AND(O164=28,P164=5),CONCATENATE($T$14,"/",Q164),IF(AND(O164=5,P164=7),CONCATENATE($T$15,"/",Q164),IF(AND(O164=21,P164=9),CONCATENATE($T$16,"/",Q164),IF(AND(O164=31,P164=12),CONCATENATE($T$16,"/",Q164),J164)))))))</f>
        <v> </v>
      </c>
      <c r="S164" s="20" t="str">
        <f t="shared" si="54"/>
        <v> </v>
      </c>
      <c r="T164" s="19"/>
      <c r="U164" s="31">
        <v>151</v>
      </c>
      <c r="V164" s="31" t="str">
        <f t="shared" si="55"/>
        <v> </v>
      </c>
      <c r="W164" s="31"/>
      <c r="X164" s="31">
        <v>151</v>
      </c>
      <c r="Y164" s="31" t="str">
        <f t="shared" si="57"/>
        <v> </v>
      </c>
      <c r="Z164" s="31"/>
    </row>
    <row r="165" spans="1:26" ht="10.5">
      <c r="A165" s="21" t="str">
        <f t="shared" si="58"/>
        <v> </v>
      </c>
      <c r="B165" s="22" t="str">
        <f t="shared" si="59"/>
        <v> </v>
      </c>
      <c r="C165" s="22" t="str">
        <f>+IF(A165=" "," ",IF(A166=" ",($H$2-SUM($C$13:C164)),($H$2/$C$2)))</f>
        <v> </v>
      </c>
      <c r="D165" s="22" t="str">
        <f t="shared" si="51"/>
        <v> </v>
      </c>
      <c r="E165" s="22"/>
      <c r="F165" s="22" t="str">
        <f t="shared" si="52"/>
        <v> </v>
      </c>
      <c r="G165" s="22" t="str">
        <f t="shared" si="53"/>
        <v> </v>
      </c>
      <c r="H165" s="25" t="str">
        <f>+IF(J165=$I$2,XIRR($G$12:G165,$K$12:K165)," ")</f>
        <v> </v>
      </c>
      <c r="I165" s="25" t="str">
        <f>+IF(J165=$I$2,XIRR($F$12:F165,$K$12:K165)," ")</f>
        <v> </v>
      </c>
      <c r="J165" s="20" t="str">
        <f>IF(J164=" "," ",IF(EDATE(J164,1)&gt;$I$2," ",EDATE($J$13,L164)))</f>
        <v> </v>
      </c>
      <c r="K165" s="20" t="str">
        <f t="shared" si="49"/>
        <v> </v>
      </c>
      <c r="L165" s="19" t="str">
        <f t="shared" si="60"/>
        <v> </v>
      </c>
      <c r="M165" s="26" t="str">
        <f t="shared" si="61"/>
        <v> </v>
      </c>
      <c r="N165" s="26">
        <f t="shared" si="50"/>
        <v>0</v>
      </c>
      <c r="O165" s="19" t="str">
        <f t="shared" si="62"/>
        <v> </v>
      </c>
      <c r="P165" s="19" t="str">
        <f t="shared" si="63"/>
        <v> </v>
      </c>
      <c r="Q165" s="19" t="str">
        <f t="shared" si="64"/>
        <v> </v>
      </c>
      <c r="R165" s="23" t="str">
        <f t="shared" si="65"/>
        <v> </v>
      </c>
      <c r="S165" s="20" t="str">
        <f t="shared" si="54"/>
        <v> </v>
      </c>
      <c r="T165" s="19"/>
      <c r="U165" s="31">
        <v>152</v>
      </c>
      <c r="V165" s="31" t="str">
        <f t="shared" si="55"/>
        <v> </v>
      </c>
      <c r="W165" s="31"/>
      <c r="X165" s="31">
        <v>152</v>
      </c>
      <c r="Y165" s="31" t="str">
        <f t="shared" si="57"/>
        <v> </v>
      </c>
      <c r="Z165" s="31"/>
    </row>
    <row r="166" spans="1:26" ht="10.5">
      <c r="A166" s="21" t="str">
        <f t="shared" si="58"/>
        <v> </v>
      </c>
      <c r="B166" s="22" t="str">
        <f t="shared" si="59"/>
        <v> </v>
      </c>
      <c r="C166" s="22" t="str">
        <f>+IF(A166=" "," ",IF(A167=" ",($H$2-SUM($C$13:C165)),($H$2/$C$2)))</f>
        <v> </v>
      </c>
      <c r="D166" s="22" t="str">
        <f t="shared" si="51"/>
        <v> </v>
      </c>
      <c r="E166" s="22"/>
      <c r="F166" s="22" t="str">
        <f t="shared" si="52"/>
        <v> </v>
      </c>
      <c r="G166" s="22" t="str">
        <f t="shared" si="53"/>
        <v> </v>
      </c>
      <c r="H166" s="25" t="str">
        <f>+IF(J166=$I$2,XIRR($G$12:G166,$K$12:K166)," ")</f>
        <v> </v>
      </c>
      <c r="I166" s="25" t="str">
        <f>+IF(J166=$I$2,XIRR($F$12:F166,$K$12:K166)," ")</f>
        <v> </v>
      </c>
      <c r="J166" s="20" t="str">
        <f>IF(J165=" "," ",IF(EDATE(J165,1)&gt;$I$2," ",EDATE($J$13,L165)))</f>
        <v> </v>
      </c>
      <c r="K166" s="20" t="str">
        <f t="shared" si="49"/>
        <v> </v>
      </c>
      <c r="L166" s="19" t="str">
        <f t="shared" si="60"/>
        <v> </v>
      </c>
      <c r="M166" s="26" t="str">
        <f t="shared" si="61"/>
        <v> </v>
      </c>
      <c r="N166" s="26">
        <f t="shared" si="50"/>
        <v>0</v>
      </c>
      <c r="O166" s="19" t="str">
        <f t="shared" si="62"/>
        <v> </v>
      </c>
      <c r="P166" s="19" t="str">
        <f t="shared" si="63"/>
        <v> </v>
      </c>
      <c r="Q166" s="19" t="str">
        <f t="shared" si="64"/>
        <v> </v>
      </c>
      <c r="R166" s="23" t="str">
        <f t="shared" si="65"/>
        <v> </v>
      </c>
      <c r="S166" s="20" t="str">
        <f t="shared" si="54"/>
        <v> </v>
      </c>
      <c r="T166" s="19"/>
      <c r="U166" s="31">
        <v>153</v>
      </c>
      <c r="V166" s="31" t="str">
        <f t="shared" si="55"/>
        <v> </v>
      </c>
      <c r="W166" s="31"/>
      <c r="X166" s="31">
        <v>153</v>
      </c>
      <c r="Y166" s="31" t="str">
        <f t="shared" si="57"/>
        <v> </v>
      </c>
      <c r="Z166" s="31"/>
    </row>
    <row r="167" spans="1:26" ht="10.5">
      <c r="A167" s="21" t="str">
        <f t="shared" si="58"/>
        <v> </v>
      </c>
      <c r="B167" s="22" t="str">
        <f t="shared" si="59"/>
        <v> </v>
      </c>
      <c r="C167" s="22" t="str">
        <f>+IF(A167=" "," ",IF(A168=" ",($H$2-SUM($C$13:C166)),($H$2/$C$2)))</f>
        <v> </v>
      </c>
      <c r="D167" s="22" t="str">
        <f t="shared" si="51"/>
        <v> </v>
      </c>
      <c r="E167" s="22"/>
      <c r="F167" s="22" t="str">
        <f t="shared" si="52"/>
        <v> </v>
      </c>
      <c r="G167" s="22" t="str">
        <f t="shared" si="53"/>
        <v> </v>
      </c>
      <c r="H167" s="25" t="str">
        <f>+IF(J167=$I$2,XIRR($G$12:G167,$K$12:K167)," ")</f>
        <v> </v>
      </c>
      <c r="I167" s="25" t="str">
        <f>+IF(J167=$I$2,XIRR($F$12:F167,$K$12:K167)," ")</f>
        <v> </v>
      </c>
      <c r="J167" s="20" t="str">
        <f>IF(J166=" "," ",IF(EDATE(J166,1)&gt;$I$2," ",EDATE($J$13,L166)))</f>
        <v> </v>
      </c>
      <c r="K167" s="20" t="str">
        <f t="shared" si="49"/>
        <v> </v>
      </c>
      <c r="L167" s="19" t="str">
        <f t="shared" si="60"/>
        <v> </v>
      </c>
      <c r="M167" s="26" t="str">
        <f t="shared" si="61"/>
        <v> </v>
      </c>
      <c r="N167" s="26">
        <f t="shared" si="50"/>
        <v>0</v>
      </c>
      <c r="O167" s="19" t="str">
        <f t="shared" si="62"/>
        <v> </v>
      </c>
      <c r="P167" s="19" t="str">
        <f t="shared" si="63"/>
        <v> </v>
      </c>
      <c r="Q167" s="19" t="str">
        <f t="shared" si="64"/>
        <v> </v>
      </c>
      <c r="R167" s="23" t="str">
        <f t="shared" si="65"/>
        <v> </v>
      </c>
      <c r="S167" s="20" t="str">
        <f t="shared" si="54"/>
        <v> </v>
      </c>
      <c r="T167" s="19"/>
      <c r="U167" s="31">
        <v>154</v>
      </c>
      <c r="V167" s="31" t="str">
        <f t="shared" si="55"/>
        <v> </v>
      </c>
      <c r="W167" s="31"/>
      <c r="X167" s="31">
        <v>154</v>
      </c>
      <c r="Y167" s="31" t="str">
        <f t="shared" si="57"/>
        <v> </v>
      </c>
      <c r="Z167" s="31"/>
    </row>
    <row r="168" spans="1:26" ht="10.5">
      <c r="A168" s="21" t="str">
        <f t="shared" si="58"/>
        <v> </v>
      </c>
      <c r="B168" s="22" t="str">
        <f t="shared" si="59"/>
        <v> </v>
      </c>
      <c r="C168" s="22" t="str">
        <f>+IF(A168=" "," ",IF(A169=" ",($H$2-SUM($C$13:C167)),($H$2/$C$2)))</f>
        <v> </v>
      </c>
      <c r="D168" s="22" t="str">
        <f t="shared" si="51"/>
        <v> </v>
      </c>
      <c r="E168" s="22"/>
      <c r="F168" s="22" t="str">
        <f t="shared" si="52"/>
        <v> </v>
      </c>
      <c r="G168" s="22" t="str">
        <f t="shared" si="53"/>
        <v> </v>
      </c>
      <c r="H168" s="25" t="str">
        <f>+IF(J168=$I$2,XIRR($G$12:G168,$K$12:K168)," ")</f>
        <v> </v>
      </c>
      <c r="I168" s="25" t="str">
        <f>+IF(J168=$I$2,XIRR($F$12:F168,$K$12:K168)," ")</f>
        <v> </v>
      </c>
      <c r="J168" s="20" t="str">
        <f>IF(J167=" "," ",IF(EDATE(J167,1)&gt;$I$2," ",EDATE($J$13,L167)))</f>
        <v> </v>
      </c>
      <c r="K168" s="20" t="str">
        <f t="shared" si="49"/>
        <v> </v>
      </c>
      <c r="L168" s="19" t="str">
        <f t="shared" si="60"/>
        <v> </v>
      </c>
      <c r="M168" s="26" t="str">
        <f t="shared" si="61"/>
        <v> </v>
      </c>
      <c r="N168" s="26">
        <f t="shared" si="50"/>
        <v>0</v>
      </c>
      <c r="O168" s="19" t="str">
        <f t="shared" si="62"/>
        <v> </v>
      </c>
      <c r="P168" s="19" t="str">
        <f t="shared" si="63"/>
        <v> </v>
      </c>
      <c r="Q168" s="19" t="str">
        <f t="shared" si="64"/>
        <v> </v>
      </c>
      <c r="R168" s="23" t="str">
        <f t="shared" si="65"/>
        <v> </v>
      </c>
      <c r="S168" s="20" t="str">
        <f t="shared" si="54"/>
        <v> </v>
      </c>
      <c r="T168" s="19"/>
      <c r="U168" s="31">
        <v>155</v>
      </c>
      <c r="V168" s="31" t="str">
        <f t="shared" si="55"/>
        <v> </v>
      </c>
      <c r="W168" s="31"/>
      <c r="X168" s="31">
        <v>155</v>
      </c>
      <c r="Y168" s="31" t="str">
        <f t="shared" si="57"/>
        <v> </v>
      </c>
      <c r="Z168" s="31"/>
    </row>
    <row r="169" spans="1:26" ht="10.5">
      <c r="A169" s="21" t="str">
        <f t="shared" si="58"/>
        <v> </v>
      </c>
      <c r="B169" s="22" t="str">
        <f t="shared" si="59"/>
        <v> </v>
      </c>
      <c r="C169" s="22" t="str">
        <f>+IF(A169=" "," ",IF(A170=" ",($H$2-SUM($C$13:C168)),($H$2/$C$2)))</f>
        <v> </v>
      </c>
      <c r="D169" s="22" t="str">
        <f t="shared" si="51"/>
        <v> </v>
      </c>
      <c r="E169" s="22" t="str">
        <f>IF(A170=" "," ",IF(U182=U182,SUM(V170:V181),W169+SUM(V170:V181))+IF(X182=X182,SUM(Y170:Y181),Z169+SUM(Y170:Y181)))</f>
        <v> </v>
      </c>
      <c r="F169" s="22" t="str">
        <f t="shared" si="52"/>
        <v> </v>
      </c>
      <c r="G169" s="22" t="str">
        <f t="shared" si="53"/>
        <v> </v>
      </c>
      <c r="H169" s="25" t="str">
        <f>+IF(J169=$I$2,XIRR($G$12:G169,$K$12:K169)," ")</f>
        <v> </v>
      </c>
      <c r="I169" s="25" t="str">
        <f>+IF(J169=$I$2,XIRR($F$12:F169,$K$12:K169)," ")</f>
        <v> </v>
      </c>
      <c r="J169" s="20" t="str">
        <f>IF(J168=" "," ",IF(EDATE(J168,1)&gt;$I$2," ",EDATE($J$13,L168)))</f>
        <v> </v>
      </c>
      <c r="K169" s="20" t="str">
        <f t="shared" si="49"/>
        <v> </v>
      </c>
      <c r="L169" s="19" t="str">
        <f t="shared" si="60"/>
        <v> </v>
      </c>
      <c r="M169" s="26" t="str">
        <f t="shared" si="61"/>
        <v> </v>
      </c>
      <c r="N169" s="26">
        <f t="shared" si="50"/>
        <v>0</v>
      </c>
      <c r="O169" s="19" t="str">
        <f t="shared" si="62"/>
        <v> </v>
      </c>
      <c r="P169" s="19" t="str">
        <f t="shared" si="63"/>
        <v> </v>
      </c>
      <c r="Q169" s="19" t="str">
        <f t="shared" si="64"/>
        <v> </v>
      </c>
      <c r="R169" s="23" t="str">
        <f t="shared" si="65"/>
        <v> </v>
      </c>
      <c r="S169" s="20" t="str">
        <f t="shared" si="54"/>
        <v> </v>
      </c>
      <c r="T169" s="19"/>
      <c r="U169" s="31">
        <v>156</v>
      </c>
      <c r="V169" s="31" t="str">
        <f t="shared" si="55"/>
        <v> </v>
      </c>
      <c r="W169" s="31">
        <f>+$F$2</f>
        <v>88333</v>
      </c>
      <c r="X169" s="31">
        <v>156</v>
      </c>
      <c r="Y169" s="31" t="str">
        <f t="shared" si="57"/>
        <v> </v>
      </c>
      <c r="Z169" s="31" t="e">
        <f>+instruction!$D$23*differentiated!B170</f>
        <v>#VALUE!</v>
      </c>
    </row>
    <row r="170" spans="1:26" ht="10.5">
      <c r="A170" s="21" t="str">
        <f t="shared" si="58"/>
        <v> </v>
      </c>
      <c r="B170" s="22" t="str">
        <f t="shared" si="59"/>
        <v> </v>
      </c>
      <c r="C170" s="22" t="str">
        <f>+IF(A170=" "," ",IF(A171=" ",($H$2-SUM($C$13:C169)),($H$2/$C$2)))</f>
        <v> </v>
      </c>
      <c r="D170" s="22" t="str">
        <f t="shared" si="51"/>
        <v> </v>
      </c>
      <c r="E170" s="22"/>
      <c r="F170" s="22" t="str">
        <f t="shared" si="52"/>
        <v> </v>
      </c>
      <c r="G170" s="22" t="str">
        <f t="shared" si="53"/>
        <v> </v>
      </c>
      <c r="H170" s="25" t="str">
        <f>+IF(J170=$I$2,XIRR($G$12:G170,$K$12:K170)," ")</f>
        <v> </v>
      </c>
      <c r="I170" s="25" t="str">
        <f>+IF(J170=$I$2,XIRR($F$12:F170,$K$12:K170)," ")</f>
        <v> </v>
      </c>
      <c r="J170" s="20" t="str">
        <f>IF(J169=" "," ",IF(EDATE(J169,1)&gt;$I$2," ",EDATE($J$13,L169)))</f>
        <v> </v>
      </c>
      <c r="K170" s="20" t="str">
        <f t="shared" si="49"/>
        <v> </v>
      </c>
      <c r="L170" s="19" t="str">
        <f t="shared" si="60"/>
        <v> </v>
      </c>
      <c r="M170" s="26" t="str">
        <f t="shared" si="61"/>
        <v> </v>
      </c>
      <c r="N170" s="26">
        <f t="shared" si="50"/>
        <v>0</v>
      </c>
      <c r="O170" s="19" t="str">
        <f t="shared" si="62"/>
        <v> </v>
      </c>
      <c r="P170" s="19" t="str">
        <f t="shared" si="63"/>
        <v> </v>
      </c>
      <c r="Q170" s="19" t="str">
        <f t="shared" si="64"/>
        <v> </v>
      </c>
      <c r="R170" s="23" t="str">
        <f t="shared" si="65"/>
        <v> </v>
      </c>
      <c r="S170" s="20" t="str">
        <f t="shared" si="54"/>
        <v> </v>
      </c>
      <c r="T170" s="19"/>
      <c r="U170" s="31">
        <v>157</v>
      </c>
      <c r="V170" s="31" t="str">
        <f t="shared" si="55"/>
        <v> </v>
      </c>
      <c r="W170" s="31"/>
      <c r="X170" s="31">
        <v>157</v>
      </c>
      <c r="Y170" s="31" t="str">
        <f aca="true" t="shared" si="66" ref="Y170:Y181">IF(A170=" "," ",($Z$169/12))</f>
        <v> </v>
      </c>
      <c r="Z170" s="31"/>
    </row>
    <row r="171" spans="1:26" ht="10.5">
      <c r="A171" s="21" t="str">
        <f t="shared" si="58"/>
        <v> </v>
      </c>
      <c r="B171" s="22" t="str">
        <f t="shared" si="59"/>
        <v> </v>
      </c>
      <c r="C171" s="22" t="str">
        <f>+IF(A171=" "," ",IF(A172=" ",($H$2-SUM($C$13:C170)),($H$2/$C$2)))</f>
        <v> </v>
      </c>
      <c r="D171" s="22" t="str">
        <f t="shared" si="51"/>
        <v> </v>
      </c>
      <c r="E171" s="22"/>
      <c r="F171" s="22" t="str">
        <f t="shared" si="52"/>
        <v> </v>
      </c>
      <c r="G171" s="22" t="str">
        <f t="shared" si="53"/>
        <v> </v>
      </c>
      <c r="H171" s="25" t="str">
        <f>+IF(J171=$I$2,XIRR($G$12:G171,$K$12:K171)," ")</f>
        <v> </v>
      </c>
      <c r="I171" s="25" t="str">
        <f>+IF(J171=$I$2,XIRR($F$12:F171,$K$12:K171)," ")</f>
        <v> </v>
      </c>
      <c r="J171" s="20" t="str">
        <f>IF(J170=" "," ",IF(EDATE(J170,1)&gt;$I$2," ",EDATE($J$13,L170)))</f>
        <v> </v>
      </c>
      <c r="K171" s="20" t="str">
        <f t="shared" si="49"/>
        <v> </v>
      </c>
      <c r="L171" s="19" t="str">
        <f t="shared" si="60"/>
        <v> </v>
      </c>
      <c r="M171" s="26" t="str">
        <f t="shared" si="61"/>
        <v> </v>
      </c>
      <c r="N171" s="26">
        <f t="shared" si="50"/>
        <v>0</v>
      </c>
      <c r="O171" s="19" t="str">
        <f t="shared" si="62"/>
        <v> </v>
      </c>
      <c r="P171" s="19" t="str">
        <f t="shared" si="63"/>
        <v> </v>
      </c>
      <c r="Q171" s="19" t="str">
        <f t="shared" si="64"/>
        <v> </v>
      </c>
      <c r="R171" s="23" t="str">
        <f t="shared" si="65"/>
        <v> </v>
      </c>
      <c r="S171" s="20" t="str">
        <f t="shared" si="54"/>
        <v> </v>
      </c>
      <c r="T171" s="19"/>
      <c r="U171" s="31">
        <v>158</v>
      </c>
      <c r="V171" s="31" t="str">
        <f t="shared" si="55"/>
        <v> </v>
      </c>
      <c r="W171" s="31"/>
      <c r="X171" s="31">
        <v>158</v>
      </c>
      <c r="Y171" s="31" t="str">
        <f t="shared" si="66"/>
        <v> </v>
      </c>
      <c r="Z171" s="31"/>
    </row>
    <row r="172" spans="1:26" ht="10.5">
      <c r="A172" s="21" t="str">
        <f t="shared" si="58"/>
        <v> </v>
      </c>
      <c r="B172" s="22" t="str">
        <f t="shared" si="59"/>
        <v> </v>
      </c>
      <c r="C172" s="22" t="str">
        <f>+IF(A172=" "," ",IF(A173=" ",($H$2-SUM($C$13:C171)),($H$2/$C$2)))</f>
        <v> </v>
      </c>
      <c r="D172" s="22" t="str">
        <f t="shared" si="51"/>
        <v> </v>
      </c>
      <c r="E172" s="22"/>
      <c r="F172" s="22" t="str">
        <f t="shared" si="52"/>
        <v> </v>
      </c>
      <c r="G172" s="22" t="str">
        <f t="shared" si="53"/>
        <v> </v>
      </c>
      <c r="H172" s="25" t="str">
        <f>+IF(J172=$I$2,XIRR($G$12:G172,$K$12:K172)," ")</f>
        <v> </v>
      </c>
      <c r="I172" s="25" t="str">
        <f>+IF(J172=$I$2,XIRR($F$12:F172,$K$12:K172)," ")</f>
        <v> </v>
      </c>
      <c r="J172" s="20" t="str">
        <f>IF(J171=" "," ",IF(EDATE(J171,1)&gt;$I$2," ",EDATE($J$13,L171)))</f>
        <v> </v>
      </c>
      <c r="K172" s="20" t="str">
        <f t="shared" si="49"/>
        <v> </v>
      </c>
      <c r="L172" s="19" t="str">
        <f t="shared" si="60"/>
        <v> </v>
      </c>
      <c r="M172" s="26" t="str">
        <f t="shared" si="61"/>
        <v> </v>
      </c>
      <c r="N172" s="26">
        <f t="shared" si="50"/>
        <v>0</v>
      </c>
      <c r="O172" s="19" t="str">
        <f t="shared" si="62"/>
        <v> </v>
      </c>
      <c r="P172" s="19" t="str">
        <f t="shared" si="63"/>
        <v> </v>
      </c>
      <c r="Q172" s="19" t="str">
        <f t="shared" si="64"/>
        <v> </v>
      </c>
      <c r="R172" s="23" t="str">
        <f t="shared" si="65"/>
        <v> </v>
      </c>
      <c r="S172" s="20" t="str">
        <f t="shared" si="54"/>
        <v> </v>
      </c>
      <c r="T172" s="19"/>
      <c r="U172" s="31">
        <v>159</v>
      </c>
      <c r="V172" s="31" t="str">
        <f t="shared" si="55"/>
        <v> </v>
      </c>
      <c r="W172" s="31"/>
      <c r="X172" s="31">
        <v>159</v>
      </c>
      <c r="Y172" s="31" t="str">
        <f t="shared" si="66"/>
        <v> </v>
      </c>
      <c r="Z172" s="31"/>
    </row>
    <row r="173" spans="1:26" ht="10.5">
      <c r="A173" s="21" t="str">
        <f t="shared" si="58"/>
        <v> </v>
      </c>
      <c r="B173" s="22" t="str">
        <f t="shared" si="59"/>
        <v> </v>
      </c>
      <c r="C173" s="22" t="str">
        <f>+IF(A173=" "," ",IF(A174=" ",($H$2-SUM($C$13:C172)),($H$2/$C$2)))</f>
        <v> </v>
      </c>
      <c r="D173" s="22" t="str">
        <f t="shared" si="51"/>
        <v> </v>
      </c>
      <c r="E173" s="22"/>
      <c r="F173" s="22" t="str">
        <f t="shared" si="52"/>
        <v> </v>
      </c>
      <c r="G173" s="22" t="str">
        <f t="shared" si="53"/>
        <v> </v>
      </c>
      <c r="H173" s="25" t="str">
        <f>+IF(J173=$I$2,XIRR($G$12:G173,$K$12:K173)," ")</f>
        <v> </v>
      </c>
      <c r="I173" s="25" t="str">
        <f>+IF(J173=$I$2,XIRR($F$12:F173,$K$12:K173)," ")</f>
        <v> </v>
      </c>
      <c r="J173" s="20" t="str">
        <f>IF(J172=" "," ",IF(EDATE(J172,1)&gt;$I$2," ",EDATE($J$13,L172)))</f>
        <v> </v>
      </c>
      <c r="K173" s="20" t="str">
        <f t="shared" si="49"/>
        <v> </v>
      </c>
      <c r="L173" s="19" t="str">
        <f t="shared" si="60"/>
        <v> </v>
      </c>
      <c r="M173" s="26" t="str">
        <f t="shared" si="61"/>
        <v> </v>
      </c>
      <c r="N173" s="26">
        <f t="shared" si="50"/>
        <v>0</v>
      </c>
      <c r="O173" s="19" t="str">
        <f t="shared" si="62"/>
        <v> </v>
      </c>
      <c r="P173" s="19" t="str">
        <f t="shared" si="63"/>
        <v> </v>
      </c>
      <c r="Q173" s="19" t="str">
        <f t="shared" si="64"/>
        <v> </v>
      </c>
      <c r="R173" s="23" t="str">
        <f t="shared" si="65"/>
        <v> </v>
      </c>
      <c r="S173" s="20" t="str">
        <f t="shared" si="54"/>
        <v> </v>
      </c>
      <c r="T173" s="19"/>
      <c r="U173" s="31">
        <v>160</v>
      </c>
      <c r="V173" s="31" t="str">
        <f t="shared" si="55"/>
        <v> </v>
      </c>
      <c r="W173" s="31"/>
      <c r="X173" s="31">
        <v>160</v>
      </c>
      <c r="Y173" s="31" t="str">
        <f t="shared" si="66"/>
        <v> </v>
      </c>
      <c r="Z173" s="31"/>
    </row>
    <row r="174" spans="1:26" ht="10.5">
      <c r="A174" s="21" t="str">
        <f t="shared" si="58"/>
        <v> </v>
      </c>
      <c r="B174" s="22" t="str">
        <f t="shared" si="59"/>
        <v> </v>
      </c>
      <c r="C174" s="22" t="str">
        <f>+IF(A174=" "," ",IF(A175=" ",($H$2-SUM($C$13:C173)),($H$2/$C$2)))</f>
        <v> </v>
      </c>
      <c r="D174" s="22" t="str">
        <f t="shared" si="51"/>
        <v> </v>
      </c>
      <c r="E174" s="22"/>
      <c r="F174" s="22" t="str">
        <f t="shared" si="52"/>
        <v> </v>
      </c>
      <c r="G174" s="22" t="str">
        <f t="shared" si="53"/>
        <v> </v>
      </c>
      <c r="H174" s="25" t="str">
        <f>+IF(J174=$I$2,XIRR($G$12:G174,$K$12:K174)," ")</f>
        <v> </v>
      </c>
      <c r="I174" s="25" t="str">
        <f>+IF(J174=$I$2,XIRR($F$12:F174,$K$12:K174)," ")</f>
        <v> </v>
      </c>
      <c r="J174" s="20" t="str">
        <f>IF(J173=" "," ",IF(EDATE(J173,1)&gt;$I$2," ",EDATE($J$13,L173)))</f>
        <v> </v>
      </c>
      <c r="K174" s="20" t="str">
        <f t="shared" si="49"/>
        <v> </v>
      </c>
      <c r="L174" s="19" t="str">
        <f t="shared" si="60"/>
        <v> </v>
      </c>
      <c r="M174" s="26" t="str">
        <f t="shared" si="61"/>
        <v> </v>
      </c>
      <c r="N174" s="26">
        <f t="shared" si="50"/>
        <v>0</v>
      </c>
      <c r="O174" s="19" t="str">
        <f t="shared" si="62"/>
        <v> </v>
      </c>
      <c r="P174" s="19" t="str">
        <f t="shared" si="63"/>
        <v> </v>
      </c>
      <c r="Q174" s="19" t="str">
        <f t="shared" si="64"/>
        <v> </v>
      </c>
      <c r="R174" s="23" t="str">
        <f t="shared" si="65"/>
        <v> </v>
      </c>
      <c r="S174" s="20" t="str">
        <f t="shared" si="54"/>
        <v> </v>
      </c>
      <c r="T174" s="19"/>
      <c r="U174" s="31">
        <v>161</v>
      </c>
      <c r="V174" s="31" t="str">
        <f t="shared" si="55"/>
        <v> </v>
      </c>
      <c r="W174" s="31"/>
      <c r="X174" s="31">
        <v>161</v>
      </c>
      <c r="Y174" s="31" t="str">
        <f t="shared" si="66"/>
        <v> </v>
      </c>
      <c r="Z174" s="31"/>
    </row>
    <row r="175" spans="1:26" ht="10.5">
      <c r="A175" s="21" t="str">
        <f t="shared" si="58"/>
        <v> </v>
      </c>
      <c r="B175" s="22" t="str">
        <f t="shared" si="59"/>
        <v> </v>
      </c>
      <c r="C175" s="22" t="str">
        <f>+IF(A175=" "," ",IF(A176=" ",($H$2-SUM($C$13:C174)),($H$2/$C$2)))</f>
        <v> </v>
      </c>
      <c r="D175" s="22" t="str">
        <f t="shared" si="51"/>
        <v> </v>
      </c>
      <c r="E175" s="22"/>
      <c r="F175" s="22" t="str">
        <f t="shared" si="52"/>
        <v> </v>
      </c>
      <c r="G175" s="22" t="str">
        <f t="shared" si="53"/>
        <v> </v>
      </c>
      <c r="H175" s="25" t="str">
        <f>+IF(J175=$I$2,XIRR($G$12:G175,$K$12:K175)," ")</f>
        <v> </v>
      </c>
      <c r="I175" s="25" t="str">
        <f>+IF(J175=$I$2,XIRR($F$12:F175,$K$12:K175)," ")</f>
        <v> </v>
      </c>
      <c r="J175" s="20" t="str">
        <f>IF(J174=" "," ",IF(EDATE(J174,1)&gt;$I$2," ",EDATE($J$13,L174)))</f>
        <v> </v>
      </c>
      <c r="K175" s="20" t="str">
        <f t="shared" si="49"/>
        <v> </v>
      </c>
      <c r="L175" s="19" t="str">
        <f t="shared" si="60"/>
        <v> </v>
      </c>
      <c r="M175" s="26" t="str">
        <f t="shared" si="61"/>
        <v> </v>
      </c>
      <c r="N175" s="26">
        <f t="shared" si="50"/>
        <v>0</v>
      </c>
      <c r="O175" s="19" t="str">
        <f t="shared" si="62"/>
        <v> </v>
      </c>
      <c r="P175" s="19" t="str">
        <f t="shared" si="63"/>
        <v> </v>
      </c>
      <c r="Q175" s="19" t="str">
        <f t="shared" si="64"/>
        <v> </v>
      </c>
      <c r="R175" s="23" t="str">
        <f t="shared" si="65"/>
        <v> </v>
      </c>
      <c r="S175" s="20" t="str">
        <f t="shared" si="54"/>
        <v> </v>
      </c>
      <c r="T175" s="19"/>
      <c r="U175" s="31">
        <v>162</v>
      </c>
      <c r="V175" s="31" t="str">
        <f t="shared" si="55"/>
        <v> </v>
      </c>
      <c r="W175" s="31"/>
      <c r="X175" s="31">
        <v>162</v>
      </c>
      <c r="Y175" s="31" t="str">
        <f t="shared" si="66"/>
        <v> </v>
      </c>
      <c r="Z175" s="31"/>
    </row>
    <row r="176" spans="1:26" ht="10.5">
      <c r="A176" s="21" t="str">
        <f t="shared" si="58"/>
        <v> </v>
      </c>
      <c r="B176" s="22" t="str">
        <f t="shared" si="59"/>
        <v> </v>
      </c>
      <c r="C176" s="22" t="str">
        <f>+IF(A176=" "," ",IF(A177=" ",($H$2-SUM($C$13:C175)),($H$2/$C$2)))</f>
        <v> </v>
      </c>
      <c r="D176" s="22" t="str">
        <f t="shared" si="51"/>
        <v> </v>
      </c>
      <c r="E176" s="22"/>
      <c r="F176" s="22" t="str">
        <f t="shared" si="52"/>
        <v> </v>
      </c>
      <c r="G176" s="22" t="str">
        <f t="shared" si="53"/>
        <v> </v>
      </c>
      <c r="H176" s="25" t="str">
        <f>+IF(J176=$I$2,XIRR($G$12:G176,$K$12:K176)," ")</f>
        <v> </v>
      </c>
      <c r="I176" s="25" t="str">
        <f>+IF(J176=$I$2,XIRR($F$12:F176,$K$12:K176)," ")</f>
        <v> </v>
      </c>
      <c r="J176" s="20" t="str">
        <f>IF(J175=" "," ",IF(EDATE(J175,1)&gt;$I$2," ",EDATE($J$13,L175)))</f>
        <v> </v>
      </c>
      <c r="K176" s="20" t="str">
        <f t="shared" si="49"/>
        <v> </v>
      </c>
      <c r="L176" s="19" t="str">
        <f t="shared" si="60"/>
        <v> </v>
      </c>
      <c r="M176" s="26" t="str">
        <f t="shared" si="61"/>
        <v> </v>
      </c>
      <c r="N176" s="26">
        <f t="shared" si="50"/>
        <v>0</v>
      </c>
      <c r="O176" s="19" t="str">
        <f t="shared" si="62"/>
        <v> </v>
      </c>
      <c r="P176" s="19" t="str">
        <f t="shared" si="63"/>
        <v> </v>
      </c>
      <c r="Q176" s="19" t="str">
        <f t="shared" si="64"/>
        <v> </v>
      </c>
      <c r="R176" s="23" t="str">
        <f t="shared" si="65"/>
        <v> </v>
      </c>
      <c r="S176" s="20" t="str">
        <f t="shared" si="54"/>
        <v> </v>
      </c>
      <c r="T176" s="19"/>
      <c r="U176" s="31">
        <v>163</v>
      </c>
      <c r="V176" s="31" t="str">
        <f t="shared" si="55"/>
        <v> </v>
      </c>
      <c r="W176" s="31"/>
      <c r="X176" s="31">
        <v>163</v>
      </c>
      <c r="Y176" s="31" t="str">
        <f t="shared" si="66"/>
        <v> </v>
      </c>
      <c r="Z176" s="31"/>
    </row>
    <row r="177" spans="1:26" ht="10.5">
      <c r="A177" s="21" t="str">
        <f t="shared" si="58"/>
        <v> </v>
      </c>
      <c r="B177" s="22" t="str">
        <f t="shared" si="59"/>
        <v> </v>
      </c>
      <c r="C177" s="22" t="str">
        <f>+IF(A177=" "," ",IF(A178=" ",($H$2-SUM($C$13:C176)),($H$2/$C$2)))</f>
        <v> </v>
      </c>
      <c r="D177" s="22" t="str">
        <f t="shared" si="51"/>
        <v> </v>
      </c>
      <c r="E177" s="22"/>
      <c r="F177" s="22" t="str">
        <f t="shared" si="52"/>
        <v> </v>
      </c>
      <c r="G177" s="22" t="str">
        <f t="shared" si="53"/>
        <v> </v>
      </c>
      <c r="H177" s="25" t="str">
        <f>+IF(J177=$I$2,XIRR($G$12:G177,$K$12:K177)," ")</f>
        <v> </v>
      </c>
      <c r="I177" s="25" t="str">
        <f>+IF(J177=$I$2,XIRR($F$12:F177,$K$12:K177)," ")</f>
        <v> </v>
      </c>
      <c r="J177" s="20" t="str">
        <f>IF(J176=" "," ",IF(EDATE(J176,1)&gt;$I$2," ",EDATE($J$13,L176)))</f>
        <v> </v>
      </c>
      <c r="K177" s="20" t="str">
        <f t="shared" si="49"/>
        <v> </v>
      </c>
      <c r="L177" s="19" t="str">
        <f t="shared" si="60"/>
        <v> </v>
      </c>
      <c r="M177" s="26" t="str">
        <f t="shared" si="61"/>
        <v> </v>
      </c>
      <c r="N177" s="26">
        <f t="shared" si="50"/>
        <v>0</v>
      </c>
      <c r="O177" s="19" t="str">
        <f t="shared" si="62"/>
        <v> </v>
      </c>
      <c r="P177" s="19" t="str">
        <f t="shared" si="63"/>
        <v> </v>
      </c>
      <c r="Q177" s="19" t="str">
        <f t="shared" si="64"/>
        <v> </v>
      </c>
      <c r="R177" s="23" t="str">
        <f t="shared" si="65"/>
        <v> </v>
      </c>
      <c r="S177" s="20" t="str">
        <f t="shared" si="54"/>
        <v> </v>
      </c>
      <c r="T177" s="19"/>
      <c r="U177" s="31">
        <v>164</v>
      </c>
      <c r="V177" s="31" t="str">
        <f t="shared" si="55"/>
        <v> </v>
      </c>
      <c r="W177" s="31"/>
      <c r="X177" s="31">
        <v>164</v>
      </c>
      <c r="Y177" s="31" t="str">
        <f t="shared" si="66"/>
        <v> </v>
      </c>
      <c r="Z177" s="31"/>
    </row>
    <row r="178" spans="1:26" ht="10.5">
      <c r="A178" s="21" t="str">
        <f t="shared" si="58"/>
        <v> </v>
      </c>
      <c r="B178" s="22" t="str">
        <f t="shared" si="59"/>
        <v> </v>
      </c>
      <c r="C178" s="22" t="str">
        <f>+IF(A178=" "," ",IF(A179=" ",($H$2-SUM($C$13:C177)),($H$2/$C$2)))</f>
        <v> </v>
      </c>
      <c r="D178" s="22" t="str">
        <f t="shared" si="51"/>
        <v> </v>
      </c>
      <c r="E178" s="22"/>
      <c r="F178" s="22" t="str">
        <f t="shared" si="52"/>
        <v> </v>
      </c>
      <c r="G178" s="22" t="str">
        <f t="shared" si="53"/>
        <v> </v>
      </c>
      <c r="H178" s="25" t="str">
        <f>+IF(J178=$I$2,XIRR($G$12:G178,$K$12:K178)," ")</f>
        <v> </v>
      </c>
      <c r="I178" s="25" t="str">
        <f>+IF(J178=$I$2,XIRR($F$12:F178,$K$12:K178)," ")</f>
        <v> </v>
      </c>
      <c r="J178" s="20" t="str">
        <f>IF(J177=" "," ",IF(EDATE(J177,1)&gt;$I$2," ",EDATE($J$13,L177)))</f>
        <v> </v>
      </c>
      <c r="K178" s="20" t="str">
        <f t="shared" si="49"/>
        <v> </v>
      </c>
      <c r="L178" s="19" t="str">
        <f t="shared" si="60"/>
        <v> </v>
      </c>
      <c r="M178" s="26" t="str">
        <f t="shared" si="61"/>
        <v> </v>
      </c>
      <c r="N178" s="26">
        <f t="shared" si="50"/>
        <v>0</v>
      </c>
      <c r="O178" s="19" t="str">
        <f t="shared" si="62"/>
        <v> </v>
      </c>
      <c r="P178" s="19" t="str">
        <f t="shared" si="63"/>
        <v> </v>
      </c>
      <c r="Q178" s="19" t="str">
        <f t="shared" si="64"/>
        <v> </v>
      </c>
      <c r="R178" s="23" t="str">
        <f t="shared" si="65"/>
        <v> </v>
      </c>
      <c r="S178" s="20" t="str">
        <f t="shared" si="54"/>
        <v> </v>
      </c>
      <c r="T178" s="19"/>
      <c r="U178" s="31">
        <v>165</v>
      </c>
      <c r="V178" s="31" t="str">
        <f t="shared" si="55"/>
        <v> </v>
      </c>
      <c r="W178" s="31"/>
      <c r="X178" s="31">
        <v>165</v>
      </c>
      <c r="Y178" s="31" t="str">
        <f t="shared" si="66"/>
        <v> </v>
      </c>
      <c r="Z178" s="31"/>
    </row>
    <row r="179" spans="1:26" ht="10.5">
      <c r="A179" s="21" t="str">
        <f t="shared" si="58"/>
        <v> </v>
      </c>
      <c r="B179" s="22" t="str">
        <f t="shared" si="59"/>
        <v> </v>
      </c>
      <c r="C179" s="22" t="str">
        <f>+IF(A179=" "," ",IF(A180=" ",($H$2-SUM($C$13:C178)),($H$2/$C$2)))</f>
        <v> </v>
      </c>
      <c r="D179" s="22" t="str">
        <f t="shared" si="51"/>
        <v> </v>
      </c>
      <c r="E179" s="22"/>
      <c r="F179" s="22" t="str">
        <f t="shared" si="52"/>
        <v> </v>
      </c>
      <c r="G179" s="22" t="str">
        <f t="shared" si="53"/>
        <v> </v>
      </c>
      <c r="H179" s="25" t="str">
        <f>+IF(J179=$I$2,XIRR($G$12:G179,$K$12:K179)," ")</f>
        <v> </v>
      </c>
      <c r="I179" s="25" t="str">
        <f>+IF(J179=$I$2,XIRR($F$12:F179,$K$12:K179)," ")</f>
        <v> </v>
      </c>
      <c r="J179" s="20" t="str">
        <f>IF(J178=" "," ",IF(EDATE(J178,1)&gt;$I$2," ",EDATE($J$13,L178)))</f>
        <v> </v>
      </c>
      <c r="K179" s="20" t="str">
        <f t="shared" si="49"/>
        <v> </v>
      </c>
      <c r="L179" s="19" t="str">
        <f t="shared" si="60"/>
        <v> </v>
      </c>
      <c r="M179" s="26" t="str">
        <f t="shared" si="61"/>
        <v> </v>
      </c>
      <c r="N179" s="26">
        <f t="shared" si="50"/>
        <v>0</v>
      </c>
      <c r="O179" s="19" t="str">
        <f t="shared" si="62"/>
        <v> </v>
      </c>
      <c r="P179" s="19" t="str">
        <f t="shared" si="63"/>
        <v> </v>
      </c>
      <c r="Q179" s="19" t="str">
        <f t="shared" si="64"/>
        <v> </v>
      </c>
      <c r="R179" s="23" t="str">
        <f t="shared" si="65"/>
        <v> </v>
      </c>
      <c r="S179" s="20" t="str">
        <f t="shared" si="54"/>
        <v> </v>
      </c>
      <c r="T179" s="19"/>
      <c r="U179" s="31">
        <v>166</v>
      </c>
      <c r="V179" s="31" t="str">
        <f t="shared" si="55"/>
        <v> </v>
      </c>
      <c r="W179" s="31"/>
      <c r="X179" s="31">
        <v>166</v>
      </c>
      <c r="Y179" s="31" t="str">
        <f t="shared" si="66"/>
        <v> </v>
      </c>
      <c r="Z179" s="31"/>
    </row>
    <row r="180" spans="1:26" ht="10.5">
      <c r="A180" s="21" t="str">
        <f t="shared" si="58"/>
        <v> </v>
      </c>
      <c r="B180" s="22" t="str">
        <f t="shared" si="59"/>
        <v> </v>
      </c>
      <c r="C180" s="22" t="str">
        <f>+IF(A180=" "," ",IF(A181=" ",($H$2-SUM($C$13:C179)),($H$2/$C$2)))</f>
        <v> </v>
      </c>
      <c r="D180" s="22" t="str">
        <f t="shared" si="51"/>
        <v> </v>
      </c>
      <c r="E180" s="22"/>
      <c r="F180" s="22" t="str">
        <f t="shared" si="52"/>
        <v> </v>
      </c>
      <c r="G180" s="22" t="str">
        <f t="shared" si="53"/>
        <v> </v>
      </c>
      <c r="H180" s="25" t="str">
        <f>+IF(J180=$I$2,XIRR($G$12:G180,$K$12:K180)," ")</f>
        <v> </v>
      </c>
      <c r="I180" s="25" t="str">
        <f>+IF(J180=$I$2,XIRR($F$12:F180,$K$12:K180)," ")</f>
        <v> </v>
      </c>
      <c r="J180" s="20" t="str">
        <f>IF(J179=" "," ",IF(EDATE(J179,1)&gt;$I$2," ",EDATE($J$13,L179)))</f>
        <v> </v>
      </c>
      <c r="K180" s="20" t="str">
        <f t="shared" si="49"/>
        <v> </v>
      </c>
      <c r="L180" s="19" t="str">
        <f t="shared" si="60"/>
        <v> </v>
      </c>
      <c r="M180" s="26" t="str">
        <f t="shared" si="61"/>
        <v> </v>
      </c>
      <c r="N180" s="26">
        <f t="shared" si="50"/>
        <v>0</v>
      </c>
      <c r="O180" s="19" t="str">
        <f t="shared" si="62"/>
        <v> </v>
      </c>
      <c r="P180" s="19" t="str">
        <f t="shared" si="63"/>
        <v> </v>
      </c>
      <c r="Q180" s="19" t="str">
        <f t="shared" si="64"/>
        <v> </v>
      </c>
      <c r="R180" s="23" t="str">
        <f t="shared" si="65"/>
        <v> </v>
      </c>
      <c r="S180" s="20" t="str">
        <f t="shared" si="54"/>
        <v> </v>
      </c>
      <c r="T180" s="19"/>
      <c r="U180" s="31">
        <v>167</v>
      </c>
      <c r="V180" s="31" t="str">
        <f t="shared" si="55"/>
        <v> </v>
      </c>
      <c r="W180" s="31"/>
      <c r="X180" s="31">
        <v>167</v>
      </c>
      <c r="Y180" s="31" t="str">
        <f t="shared" si="66"/>
        <v> </v>
      </c>
      <c r="Z180" s="31"/>
    </row>
    <row r="181" spans="1:26" ht="10.5">
      <c r="A181" s="21" t="str">
        <f t="shared" si="58"/>
        <v> </v>
      </c>
      <c r="B181" s="22" t="str">
        <f t="shared" si="59"/>
        <v> </v>
      </c>
      <c r="C181" s="22" t="str">
        <f>+IF(A181=" "," ",IF(A182=" ",($H$2-SUM($C$13:C180)),($H$2/$C$2)))</f>
        <v> </v>
      </c>
      <c r="D181" s="22" t="str">
        <f t="shared" si="51"/>
        <v> </v>
      </c>
      <c r="E181" s="22" t="str">
        <f>IF(A182=" "," ",IF(U194=U194,SUM(V182:V193),W181+SUM(V182:V193))+IF(X194=X194,SUM(Y182:Y193),Z181+SUM(Y182:Y193)))</f>
        <v> </v>
      </c>
      <c r="F181" s="22" t="str">
        <f t="shared" si="52"/>
        <v> </v>
      </c>
      <c r="G181" s="22" t="str">
        <f t="shared" si="53"/>
        <v> </v>
      </c>
      <c r="H181" s="25" t="str">
        <f>+IF(J181=$I$2,XIRR($G$12:G181,$K$12:K181)," ")</f>
        <v> </v>
      </c>
      <c r="I181" s="25" t="str">
        <f>+IF(J181=$I$2,XIRR($F$12:F181,$K$12:K181)," ")</f>
        <v> </v>
      </c>
      <c r="J181" s="20" t="str">
        <f>IF(J180=" "," ",IF(EDATE(J180,1)&gt;$I$2," ",EDATE($J$13,L180)))</f>
        <v> </v>
      </c>
      <c r="K181" s="20" t="str">
        <f t="shared" si="49"/>
        <v> </v>
      </c>
      <c r="L181" s="19" t="str">
        <f t="shared" si="60"/>
        <v> </v>
      </c>
      <c r="M181" s="26" t="str">
        <f t="shared" si="61"/>
        <v> </v>
      </c>
      <c r="N181" s="26">
        <f t="shared" si="50"/>
        <v>0</v>
      </c>
      <c r="O181" s="19" t="str">
        <f t="shared" si="62"/>
        <v> </v>
      </c>
      <c r="P181" s="19" t="str">
        <f t="shared" si="63"/>
        <v> </v>
      </c>
      <c r="Q181" s="19" t="str">
        <f t="shared" si="64"/>
        <v> </v>
      </c>
      <c r="R181" s="23" t="str">
        <f t="shared" si="65"/>
        <v> </v>
      </c>
      <c r="S181" s="20" t="str">
        <f t="shared" si="54"/>
        <v> </v>
      </c>
      <c r="T181" s="19"/>
      <c r="U181" s="31">
        <v>168</v>
      </c>
      <c r="V181" s="31" t="str">
        <f t="shared" si="55"/>
        <v> </v>
      </c>
      <c r="W181" s="31">
        <f>+$F$2</f>
        <v>88333</v>
      </c>
      <c r="X181" s="31">
        <v>168</v>
      </c>
      <c r="Y181" s="31" t="str">
        <f t="shared" si="66"/>
        <v> </v>
      </c>
      <c r="Z181" s="31" t="e">
        <f>+instruction!$D$23*differentiated!B182</f>
        <v>#VALUE!</v>
      </c>
    </row>
    <row r="182" spans="1:26" ht="10.5">
      <c r="A182" s="21" t="str">
        <f t="shared" si="58"/>
        <v> </v>
      </c>
      <c r="B182" s="22" t="str">
        <f t="shared" si="59"/>
        <v> </v>
      </c>
      <c r="C182" s="22" t="str">
        <f>+IF(A182=" "," ",IF(A183=" ",($H$2-SUM($C$13:C181)),($H$2/$C$2)))</f>
        <v> </v>
      </c>
      <c r="D182" s="22" t="str">
        <f t="shared" si="51"/>
        <v> </v>
      </c>
      <c r="E182" s="22"/>
      <c r="F182" s="22" t="str">
        <f t="shared" si="52"/>
        <v> </v>
      </c>
      <c r="G182" s="22" t="str">
        <f t="shared" si="53"/>
        <v> </v>
      </c>
      <c r="H182" s="25" t="str">
        <f>+IF(J182=$I$2,XIRR($G$12:G182,$K$12:K182)," ")</f>
        <v> </v>
      </c>
      <c r="I182" s="25" t="str">
        <f>+IF(J182=$I$2,XIRR($F$12:F182,$K$12:K182)," ")</f>
        <v> </v>
      </c>
      <c r="J182" s="20" t="str">
        <f>IF(J181=" "," ",IF(EDATE(J181,1)&gt;$I$2," ",EDATE($J$13,L181)))</f>
        <v> </v>
      </c>
      <c r="K182" s="20" t="str">
        <f t="shared" si="49"/>
        <v> </v>
      </c>
      <c r="L182" s="19" t="str">
        <f t="shared" si="60"/>
        <v> </v>
      </c>
      <c r="M182" s="26" t="str">
        <f t="shared" si="61"/>
        <v> </v>
      </c>
      <c r="N182" s="26">
        <f t="shared" si="50"/>
        <v>0</v>
      </c>
      <c r="O182" s="19" t="str">
        <f t="shared" si="62"/>
        <v> </v>
      </c>
      <c r="P182" s="19" t="str">
        <f t="shared" si="63"/>
        <v> </v>
      </c>
      <c r="Q182" s="19" t="str">
        <f t="shared" si="64"/>
        <v> </v>
      </c>
      <c r="R182" s="23" t="str">
        <f t="shared" si="65"/>
        <v> </v>
      </c>
      <c r="S182" s="20" t="str">
        <f t="shared" si="54"/>
        <v> </v>
      </c>
      <c r="T182" s="19"/>
      <c r="U182" s="31">
        <v>169</v>
      </c>
      <c r="V182" s="31" t="str">
        <f t="shared" si="55"/>
        <v> </v>
      </c>
      <c r="W182" s="31"/>
      <c r="X182" s="31">
        <v>169</v>
      </c>
      <c r="Y182" s="31" t="str">
        <f aca="true" t="shared" si="67" ref="Y182:Y193">IF(A182=" "," ",($Z$181/12))</f>
        <v> </v>
      </c>
      <c r="Z182" s="31"/>
    </row>
    <row r="183" spans="1:26" ht="10.5">
      <c r="A183" s="21" t="str">
        <f t="shared" si="58"/>
        <v> </v>
      </c>
      <c r="B183" s="22" t="str">
        <f t="shared" si="59"/>
        <v> </v>
      </c>
      <c r="C183" s="22" t="str">
        <f>+IF(A183=" "," ",IF(A184=" ",($H$2-SUM($C$13:C182)),($H$2/$C$2)))</f>
        <v> </v>
      </c>
      <c r="D183" s="22" t="str">
        <f t="shared" si="51"/>
        <v> </v>
      </c>
      <c r="E183" s="22"/>
      <c r="F183" s="22" t="str">
        <f t="shared" si="52"/>
        <v> </v>
      </c>
      <c r="G183" s="22" t="str">
        <f t="shared" si="53"/>
        <v> </v>
      </c>
      <c r="H183" s="25" t="str">
        <f>+IF(J183=$I$2,XIRR($G$12:G183,$K$12:K183)," ")</f>
        <v> </v>
      </c>
      <c r="I183" s="25" t="str">
        <f>+IF(J183=$I$2,XIRR($F$12:F183,$K$12:K183)," ")</f>
        <v> </v>
      </c>
      <c r="J183" s="20" t="str">
        <f>IF(J182=" "," ",IF(EDATE(J182,1)&gt;$I$2," ",EDATE($J$13,L182)))</f>
        <v> </v>
      </c>
      <c r="K183" s="20" t="str">
        <f t="shared" si="49"/>
        <v> </v>
      </c>
      <c r="L183" s="19" t="str">
        <f t="shared" si="60"/>
        <v> </v>
      </c>
      <c r="M183" s="26" t="str">
        <f t="shared" si="61"/>
        <v> </v>
      </c>
      <c r="N183" s="26">
        <f t="shared" si="50"/>
        <v>0</v>
      </c>
      <c r="O183" s="19" t="str">
        <f t="shared" si="62"/>
        <v> </v>
      </c>
      <c r="P183" s="19" t="str">
        <f t="shared" si="63"/>
        <v> </v>
      </c>
      <c r="Q183" s="19" t="str">
        <f t="shared" si="64"/>
        <v> </v>
      </c>
      <c r="R183" s="23" t="str">
        <f t="shared" si="65"/>
        <v> </v>
      </c>
      <c r="S183" s="20" t="str">
        <f t="shared" si="54"/>
        <v> </v>
      </c>
      <c r="T183" s="19"/>
      <c r="U183" s="31">
        <v>170</v>
      </c>
      <c r="V183" s="31" t="str">
        <f t="shared" si="55"/>
        <v> </v>
      </c>
      <c r="W183" s="31"/>
      <c r="X183" s="31">
        <v>170</v>
      </c>
      <c r="Y183" s="31" t="str">
        <f t="shared" si="67"/>
        <v> </v>
      </c>
      <c r="Z183" s="31"/>
    </row>
    <row r="184" spans="1:26" ht="10.5">
      <c r="A184" s="21" t="str">
        <f t="shared" si="58"/>
        <v> </v>
      </c>
      <c r="B184" s="22" t="str">
        <f t="shared" si="59"/>
        <v> </v>
      </c>
      <c r="C184" s="22" t="str">
        <f>+IF(A184=" "," ",IF(A185=" ",($H$2-SUM($C$13:C183)),($H$2/$C$2)))</f>
        <v> </v>
      </c>
      <c r="D184" s="22" t="str">
        <f t="shared" si="51"/>
        <v> </v>
      </c>
      <c r="E184" s="22"/>
      <c r="F184" s="22" t="str">
        <f t="shared" si="52"/>
        <v> </v>
      </c>
      <c r="G184" s="22" t="str">
        <f t="shared" si="53"/>
        <v> </v>
      </c>
      <c r="H184" s="25" t="str">
        <f>+IF(J184=$I$2,XIRR($G$12:G184,$K$12:K184)," ")</f>
        <v> </v>
      </c>
      <c r="I184" s="25" t="str">
        <f>+IF(J184=$I$2,XIRR($F$12:F184,$K$12:K184)," ")</f>
        <v> </v>
      </c>
      <c r="J184" s="20" t="str">
        <f>IF(J183=" "," ",IF(EDATE(J183,1)&gt;$I$2," ",EDATE($J$13,L183)))</f>
        <v> </v>
      </c>
      <c r="K184" s="20" t="str">
        <f t="shared" si="49"/>
        <v> </v>
      </c>
      <c r="L184" s="19" t="str">
        <f t="shared" si="60"/>
        <v> </v>
      </c>
      <c r="M184" s="26" t="str">
        <f t="shared" si="61"/>
        <v> </v>
      </c>
      <c r="N184" s="26">
        <f t="shared" si="50"/>
        <v>0</v>
      </c>
      <c r="O184" s="19" t="str">
        <f t="shared" si="62"/>
        <v> </v>
      </c>
      <c r="P184" s="19" t="str">
        <f t="shared" si="63"/>
        <v> </v>
      </c>
      <c r="Q184" s="19" t="str">
        <f t="shared" si="64"/>
        <v> </v>
      </c>
      <c r="R184" s="23" t="str">
        <f t="shared" si="65"/>
        <v> </v>
      </c>
      <c r="S184" s="20" t="str">
        <f t="shared" si="54"/>
        <v> </v>
      </c>
      <c r="T184" s="19"/>
      <c r="U184" s="31">
        <v>171</v>
      </c>
      <c r="V184" s="31" t="str">
        <f t="shared" si="55"/>
        <v> </v>
      </c>
      <c r="W184" s="31"/>
      <c r="X184" s="31">
        <v>171</v>
      </c>
      <c r="Y184" s="31" t="str">
        <f t="shared" si="67"/>
        <v> </v>
      </c>
      <c r="Z184" s="31"/>
    </row>
    <row r="185" spans="1:26" ht="10.5">
      <c r="A185" s="21" t="str">
        <f t="shared" si="58"/>
        <v> </v>
      </c>
      <c r="B185" s="22" t="str">
        <f t="shared" si="59"/>
        <v> </v>
      </c>
      <c r="C185" s="22" t="str">
        <f>+IF(A185=" "," ",IF(A186=" ",($H$2-SUM($C$13:C184)),($H$2/$C$2)))</f>
        <v> </v>
      </c>
      <c r="D185" s="22" t="str">
        <f t="shared" si="51"/>
        <v> </v>
      </c>
      <c r="E185" s="22"/>
      <c r="F185" s="22" t="str">
        <f t="shared" si="52"/>
        <v> </v>
      </c>
      <c r="G185" s="22" t="str">
        <f t="shared" si="53"/>
        <v> </v>
      </c>
      <c r="H185" s="25" t="str">
        <f>+IF(J185=$I$2,XIRR($G$12:G185,$K$12:K185)," ")</f>
        <v> </v>
      </c>
      <c r="I185" s="25" t="str">
        <f>+IF(J185=$I$2,XIRR($F$12:F185,$K$12:K185)," ")</f>
        <v> </v>
      </c>
      <c r="J185" s="20" t="str">
        <f>IF(J184=" "," ",IF(EDATE(J184,1)&gt;$I$2," ",EDATE($J$13,L184)))</f>
        <v> </v>
      </c>
      <c r="K185" s="20" t="str">
        <f t="shared" si="49"/>
        <v> </v>
      </c>
      <c r="L185" s="19" t="str">
        <f t="shared" si="60"/>
        <v> </v>
      </c>
      <c r="M185" s="26" t="str">
        <f t="shared" si="61"/>
        <v> </v>
      </c>
      <c r="N185" s="26">
        <f t="shared" si="50"/>
        <v>0</v>
      </c>
      <c r="O185" s="19" t="str">
        <f t="shared" si="62"/>
        <v> </v>
      </c>
      <c r="P185" s="19" t="str">
        <f t="shared" si="63"/>
        <v> </v>
      </c>
      <c r="Q185" s="19" t="str">
        <f t="shared" si="64"/>
        <v> </v>
      </c>
      <c r="R185" s="23" t="str">
        <f t="shared" si="65"/>
        <v> </v>
      </c>
      <c r="S185" s="20" t="str">
        <f t="shared" si="54"/>
        <v> </v>
      </c>
      <c r="T185" s="19"/>
      <c r="U185" s="31">
        <v>172</v>
      </c>
      <c r="V185" s="31" t="str">
        <f t="shared" si="55"/>
        <v> </v>
      </c>
      <c r="W185" s="31"/>
      <c r="X185" s="31">
        <v>172</v>
      </c>
      <c r="Y185" s="31" t="str">
        <f t="shared" si="67"/>
        <v> </v>
      </c>
      <c r="Z185" s="31"/>
    </row>
    <row r="186" spans="1:26" ht="10.5">
      <c r="A186" s="21" t="str">
        <f t="shared" si="58"/>
        <v> </v>
      </c>
      <c r="B186" s="22" t="str">
        <f t="shared" si="59"/>
        <v> </v>
      </c>
      <c r="C186" s="22" t="str">
        <f>+IF(A186=" "," ",IF(A187=" ",($H$2-SUM($C$13:C185)),($H$2/$C$2)))</f>
        <v> </v>
      </c>
      <c r="D186" s="22" t="str">
        <f t="shared" si="51"/>
        <v> </v>
      </c>
      <c r="E186" s="22"/>
      <c r="F186" s="22" t="str">
        <f t="shared" si="52"/>
        <v> </v>
      </c>
      <c r="G186" s="22" t="str">
        <f t="shared" si="53"/>
        <v> </v>
      </c>
      <c r="H186" s="25" t="str">
        <f>+IF(J186=$I$2,XIRR($G$12:G186,$K$12:K186)," ")</f>
        <v> </v>
      </c>
      <c r="I186" s="25" t="str">
        <f>+IF(J186=$I$2,XIRR($F$12:F186,$K$12:K186)," ")</f>
        <v> </v>
      </c>
      <c r="J186" s="20" t="str">
        <f>IF(J185=" "," ",IF(EDATE(J185,1)&gt;$I$2," ",EDATE($J$13,L185)))</f>
        <v> </v>
      </c>
      <c r="K186" s="20" t="str">
        <f t="shared" si="49"/>
        <v> </v>
      </c>
      <c r="L186" s="19" t="str">
        <f t="shared" si="60"/>
        <v> </v>
      </c>
      <c r="M186" s="26" t="str">
        <f t="shared" si="61"/>
        <v> </v>
      </c>
      <c r="N186" s="26">
        <f t="shared" si="50"/>
        <v>0</v>
      </c>
      <c r="O186" s="19" t="str">
        <f t="shared" si="62"/>
        <v> </v>
      </c>
      <c r="P186" s="19" t="str">
        <f t="shared" si="63"/>
        <v> </v>
      </c>
      <c r="Q186" s="19" t="str">
        <f t="shared" si="64"/>
        <v> </v>
      </c>
      <c r="R186" s="23" t="str">
        <f t="shared" si="65"/>
        <v> </v>
      </c>
      <c r="S186" s="20" t="str">
        <f t="shared" si="54"/>
        <v> </v>
      </c>
      <c r="T186" s="19"/>
      <c r="U186" s="31">
        <v>173</v>
      </c>
      <c r="V186" s="31" t="str">
        <f t="shared" si="55"/>
        <v> </v>
      </c>
      <c r="W186" s="31"/>
      <c r="X186" s="31">
        <v>173</v>
      </c>
      <c r="Y186" s="31" t="str">
        <f t="shared" si="67"/>
        <v> </v>
      </c>
      <c r="Z186" s="31"/>
    </row>
    <row r="187" spans="1:26" ht="10.5">
      <c r="A187" s="21" t="str">
        <f t="shared" si="58"/>
        <v> </v>
      </c>
      <c r="B187" s="22" t="str">
        <f t="shared" si="59"/>
        <v> </v>
      </c>
      <c r="C187" s="22" t="str">
        <f>+IF(A187=" "," ",IF(A188=" ",($H$2-SUM($C$13:C186)),($H$2/$C$2)))</f>
        <v> </v>
      </c>
      <c r="D187" s="22" t="str">
        <f t="shared" si="51"/>
        <v> </v>
      </c>
      <c r="E187" s="22"/>
      <c r="F187" s="22" t="str">
        <f t="shared" si="52"/>
        <v> </v>
      </c>
      <c r="G187" s="22" t="str">
        <f t="shared" si="53"/>
        <v> </v>
      </c>
      <c r="H187" s="25" t="str">
        <f>+IF(J187=$I$2,XIRR($G$12:G187,$K$12:K187)," ")</f>
        <v> </v>
      </c>
      <c r="I187" s="25" t="str">
        <f>+IF(J187=$I$2,XIRR($F$12:F187,$K$12:K187)," ")</f>
        <v> </v>
      </c>
      <c r="J187" s="20" t="str">
        <f>IF(J186=" "," ",IF(EDATE(J186,1)&gt;$I$2," ",EDATE($J$13,L186)))</f>
        <v> </v>
      </c>
      <c r="K187" s="20" t="str">
        <f t="shared" si="49"/>
        <v> </v>
      </c>
      <c r="L187" s="19" t="str">
        <f t="shared" si="60"/>
        <v> </v>
      </c>
      <c r="M187" s="26" t="str">
        <f t="shared" si="61"/>
        <v> </v>
      </c>
      <c r="N187" s="26">
        <f t="shared" si="50"/>
        <v>0</v>
      </c>
      <c r="O187" s="19" t="str">
        <f t="shared" si="62"/>
        <v> </v>
      </c>
      <c r="P187" s="19" t="str">
        <f t="shared" si="63"/>
        <v> </v>
      </c>
      <c r="Q187" s="19" t="str">
        <f t="shared" si="64"/>
        <v> </v>
      </c>
      <c r="R187" s="23" t="str">
        <f t="shared" si="65"/>
        <v> </v>
      </c>
      <c r="S187" s="20" t="str">
        <f t="shared" si="54"/>
        <v> </v>
      </c>
      <c r="T187" s="19"/>
      <c r="U187" s="31">
        <v>174</v>
      </c>
      <c r="V187" s="31" t="str">
        <f t="shared" si="55"/>
        <v> </v>
      </c>
      <c r="W187" s="31"/>
      <c r="X187" s="31">
        <v>174</v>
      </c>
      <c r="Y187" s="31" t="str">
        <f t="shared" si="67"/>
        <v> </v>
      </c>
      <c r="Z187" s="31"/>
    </row>
    <row r="188" spans="1:26" ht="10.5">
      <c r="A188" s="21" t="str">
        <f t="shared" si="58"/>
        <v> </v>
      </c>
      <c r="B188" s="22" t="str">
        <f t="shared" si="59"/>
        <v> </v>
      </c>
      <c r="C188" s="22" t="str">
        <f>+IF(A188=" "," ",IF(A189=" ",($H$2-SUM($C$13:C187)),($H$2/$C$2)))</f>
        <v> </v>
      </c>
      <c r="D188" s="22" t="str">
        <f t="shared" si="51"/>
        <v> </v>
      </c>
      <c r="E188" s="22"/>
      <c r="F188" s="22" t="str">
        <f t="shared" si="52"/>
        <v> </v>
      </c>
      <c r="G188" s="22" t="str">
        <f t="shared" si="53"/>
        <v> </v>
      </c>
      <c r="H188" s="25" t="str">
        <f>+IF(J188=$I$2,XIRR($G$12:G188,$K$12:K188)," ")</f>
        <v> </v>
      </c>
      <c r="I188" s="25" t="str">
        <f>+IF(J188=$I$2,XIRR($F$12:F188,$K$12:K188)," ")</f>
        <v> </v>
      </c>
      <c r="J188" s="20" t="str">
        <f>IF(J187=" "," ",IF(EDATE(J187,1)&gt;$I$2," ",EDATE($J$13,L187)))</f>
        <v> </v>
      </c>
      <c r="K188" s="20" t="str">
        <f t="shared" si="49"/>
        <v> </v>
      </c>
      <c r="L188" s="19" t="str">
        <f t="shared" si="60"/>
        <v> </v>
      </c>
      <c r="M188" s="26" t="str">
        <f t="shared" si="61"/>
        <v> </v>
      </c>
      <c r="N188" s="26">
        <f t="shared" si="50"/>
        <v>0</v>
      </c>
      <c r="O188" s="19" t="str">
        <f t="shared" si="62"/>
        <v> </v>
      </c>
      <c r="P188" s="19" t="str">
        <f t="shared" si="63"/>
        <v> </v>
      </c>
      <c r="Q188" s="19" t="str">
        <f t="shared" si="64"/>
        <v> </v>
      </c>
      <c r="R188" s="23" t="str">
        <f t="shared" si="65"/>
        <v> </v>
      </c>
      <c r="S188" s="20" t="str">
        <f t="shared" si="54"/>
        <v> </v>
      </c>
      <c r="T188" s="19"/>
      <c r="U188" s="31">
        <v>175</v>
      </c>
      <c r="V188" s="31" t="str">
        <f t="shared" si="55"/>
        <v> </v>
      </c>
      <c r="W188" s="31"/>
      <c r="X188" s="31">
        <v>175</v>
      </c>
      <c r="Y188" s="31" t="str">
        <f t="shared" si="67"/>
        <v> </v>
      </c>
      <c r="Z188" s="31"/>
    </row>
    <row r="189" spans="1:26" ht="10.5">
      <c r="A189" s="21" t="str">
        <f t="shared" si="58"/>
        <v> </v>
      </c>
      <c r="B189" s="22" t="str">
        <f t="shared" si="59"/>
        <v> </v>
      </c>
      <c r="C189" s="22" t="str">
        <f>+IF(A189=" "," ",IF(A190=" ",($H$2-SUM($C$13:C188)),($H$2/$C$2)))</f>
        <v> </v>
      </c>
      <c r="D189" s="22" t="str">
        <f t="shared" si="51"/>
        <v> </v>
      </c>
      <c r="E189" s="22"/>
      <c r="F189" s="22" t="str">
        <f t="shared" si="52"/>
        <v> </v>
      </c>
      <c r="G189" s="22" t="str">
        <f t="shared" si="53"/>
        <v> </v>
      </c>
      <c r="H189" s="25" t="str">
        <f>+IF(J189=$I$2,XIRR($G$12:G189,$K$12:K189)," ")</f>
        <v> </v>
      </c>
      <c r="I189" s="25" t="str">
        <f>+IF(J189=$I$2,XIRR($F$12:F189,$K$12:K189)," ")</f>
        <v> </v>
      </c>
      <c r="J189" s="20" t="str">
        <f>IF(J188=" "," ",IF(EDATE(J188,1)&gt;$I$2," ",EDATE($J$13,L188)))</f>
        <v> </v>
      </c>
      <c r="K189" s="20" t="str">
        <f t="shared" si="49"/>
        <v> </v>
      </c>
      <c r="L189" s="19" t="str">
        <f t="shared" si="60"/>
        <v> </v>
      </c>
      <c r="M189" s="26" t="str">
        <f t="shared" si="61"/>
        <v> </v>
      </c>
      <c r="N189" s="26">
        <f t="shared" si="50"/>
        <v>0</v>
      </c>
      <c r="O189" s="19" t="str">
        <f t="shared" si="62"/>
        <v> </v>
      </c>
      <c r="P189" s="19" t="str">
        <f t="shared" si="63"/>
        <v> </v>
      </c>
      <c r="Q189" s="19" t="str">
        <f t="shared" si="64"/>
        <v> </v>
      </c>
      <c r="R189" s="23" t="str">
        <f t="shared" si="65"/>
        <v> </v>
      </c>
      <c r="S189" s="20" t="str">
        <f t="shared" si="54"/>
        <v> </v>
      </c>
      <c r="T189" s="19"/>
      <c r="U189" s="31">
        <v>176</v>
      </c>
      <c r="V189" s="31" t="str">
        <f t="shared" si="55"/>
        <v> </v>
      </c>
      <c r="W189" s="31"/>
      <c r="X189" s="31">
        <v>176</v>
      </c>
      <c r="Y189" s="31" t="str">
        <f t="shared" si="67"/>
        <v> </v>
      </c>
      <c r="Z189" s="31"/>
    </row>
    <row r="190" spans="1:26" ht="10.5">
      <c r="A190" s="21" t="str">
        <f t="shared" si="58"/>
        <v> </v>
      </c>
      <c r="B190" s="22" t="str">
        <f t="shared" si="59"/>
        <v> </v>
      </c>
      <c r="C190" s="22" t="str">
        <f>+IF(A190=" "," ",IF(A191=" ",($H$2-SUM($C$13:C189)),($H$2/$C$2)))</f>
        <v> </v>
      </c>
      <c r="D190" s="22" t="str">
        <f t="shared" si="51"/>
        <v> </v>
      </c>
      <c r="E190" s="22"/>
      <c r="F190" s="22" t="str">
        <f t="shared" si="52"/>
        <v> </v>
      </c>
      <c r="G190" s="22" t="str">
        <f t="shared" si="53"/>
        <v> </v>
      </c>
      <c r="H190" s="25" t="str">
        <f>+IF(J190=$I$2,XIRR($G$12:G190,$K$12:K190)," ")</f>
        <v> </v>
      </c>
      <c r="I190" s="25" t="str">
        <f>+IF(J190=$I$2,XIRR($F$12:F190,$K$12:K190)," ")</f>
        <v> </v>
      </c>
      <c r="J190" s="20" t="str">
        <f>IF(J189=" "," ",IF(EDATE(J189,1)&gt;$I$2," ",EDATE($J$13,L189)))</f>
        <v> </v>
      </c>
      <c r="K190" s="20" t="str">
        <f t="shared" si="49"/>
        <v> </v>
      </c>
      <c r="L190" s="19" t="str">
        <f t="shared" si="60"/>
        <v> </v>
      </c>
      <c r="M190" s="26" t="str">
        <f t="shared" si="61"/>
        <v> </v>
      </c>
      <c r="N190" s="26">
        <f t="shared" si="50"/>
        <v>0</v>
      </c>
      <c r="O190" s="19" t="str">
        <f t="shared" si="62"/>
        <v> </v>
      </c>
      <c r="P190" s="19" t="str">
        <f t="shared" si="63"/>
        <v> </v>
      </c>
      <c r="Q190" s="19" t="str">
        <f t="shared" si="64"/>
        <v> </v>
      </c>
      <c r="R190" s="23" t="str">
        <f t="shared" si="65"/>
        <v> </v>
      </c>
      <c r="S190" s="20" t="str">
        <f t="shared" si="54"/>
        <v> </v>
      </c>
      <c r="T190" s="19"/>
      <c r="U190" s="31">
        <v>177</v>
      </c>
      <c r="V190" s="31" t="str">
        <f t="shared" si="55"/>
        <v> </v>
      </c>
      <c r="W190" s="31"/>
      <c r="X190" s="31">
        <v>177</v>
      </c>
      <c r="Y190" s="31" t="str">
        <f t="shared" si="67"/>
        <v> </v>
      </c>
      <c r="Z190" s="31"/>
    </row>
    <row r="191" spans="1:26" ht="10.5">
      <c r="A191" s="21" t="str">
        <f t="shared" si="58"/>
        <v> </v>
      </c>
      <c r="B191" s="22" t="str">
        <f t="shared" si="59"/>
        <v> </v>
      </c>
      <c r="C191" s="22" t="str">
        <f>+IF(A191=" "," ",IF(A192=" ",($H$2-SUM($C$13:C190)),($H$2/$C$2)))</f>
        <v> </v>
      </c>
      <c r="D191" s="22" t="str">
        <f t="shared" si="51"/>
        <v> </v>
      </c>
      <c r="E191" s="22"/>
      <c r="F191" s="22" t="str">
        <f t="shared" si="52"/>
        <v> </v>
      </c>
      <c r="G191" s="22" t="str">
        <f t="shared" si="53"/>
        <v> </v>
      </c>
      <c r="H191" s="25" t="str">
        <f>+IF(J191=$I$2,XIRR($G$12:G191,$K$12:K191)," ")</f>
        <v> </v>
      </c>
      <c r="I191" s="25" t="str">
        <f>+IF(J191=$I$2,XIRR($F$12:F191,$K$12:K191)," ")</f>
        <v> </v>
      </c>
      <c r="J191" s="20" t="str">
        <f>IF(J190=" "," ",IF(EDATE(J190,1)&gt;$I$2," ",EDATE($J$13,L190)))</f>
        <v> </v>
      </c>
      <c r="K191" s="20" t="str">
        <f t="shared" si="49"/>
        <v> </v>
      </c>
      <c r="L191" s="19" t="str">
        <f t="shared" si="60"/>
        <v> </v>
      </c>
      <c r="M191" s="26" t="str">
        <f t="shared" si="61"/>
        <v> </v>
      </c>
      <c r="N191" s="26">
        <f t="shared" si="50"/>
        <v>0</v>
      </c>
      <c r="O191" s="19" t="str">
        <f t="shared" si="62"/>
        <v> </v>
      </c>
      <c r="P191" s="19" t="str">
        <f t="shared" si="63"/>
        <v> </v>
      </c>
      <c r="Q191" s="19" t="str">
        <f t="shared" si="64"/>
        <v> </v>
      </c>
      <c r="R191" s="23" t="str">
        <f t="shared" si="65"/>
        <v> </v>
      </c>
      <c r="S191" s="20" t="str">
        <f t="shared" si="54"/>
        <v> </v>
      </c>
      <c r="T191" s="19"/>
      <c r="U191" s="31">
        <v>178</v>
      </c>
      <c r="V191" s="31" t="str">
        <f t="shared" si="55"/>
        <v> </v>
      </c>
      <c r="W191" s="31"/>
      <c r="X191" s="31">
        <v>178</v>
      </c>
      <c r="Y191" s="31" t="str">
        <f t="shared" si="67"/>
        <v> </v>
      </c>
      <c r="Z191" s="31"/>
    </row>
    <row r="192" spans="1:26" ht="10.5">
      <c r="A192" s="21" t="str">
        <f t="shared" si="58"/>
        <v> </v>
      </c>
      <c r="B192" s="22" t="str">
        <f t="shared" si="59"/>
        <v> </v>
      </c>
      <c r="C192" s="22" t="str">
        <f>+IF(A192=" "," ",IF(A193=" ",($H$2-SUM($C$13:C191)),($H$2/$C$2)))</f>
        <v> </v>
      </c>
      <c r="D192" s="22" t="str">
        <f t="shared" si="51"/>
        <v> </v>
      </c>
      <c r="E192" s="22"/>
      <c r="F192" s="22" t="str">
        <f t="shared" si="52"/>
        <v> </v>
      </c>
      <c r="G192" s="22" t="str">
        <f t="shared" si="53"/>
        <v> </v>
      </c>
      <c r="H192" s="25" t="str">
        <f>+IF(J192=$I$2,XIRR($G$12:G192,$K$12:K192)," ")</f>
        <v> </v>
      </c>
      <c r="I192" s="25" t="str">
        <f>+IF(J192=$I$2,XIRR($F$12:F192,$K$12:K192)," ")</f>
        <v> </v>
      </c>
      <c r="J192" s="20" t="str">
        <f>IF(J191=" "," ",IF(EDATE(J191,1)&gt;$I$2," ",EDATE($J$13,L191)))</f>
        <v> </v>
      </c>
      <c r="K192" s="20" t="str">
        <f t="shared" si="49"/>
        <v> </v>
      </c>
      <c r="L192" s="19" t="str">
        <f t="shared" si="60"/>
        <v> </v>
      </c>
      <c r="M192" s="26" t="str">
        <f t="shared" si="61"/>
        <v> </v>
      </c>
      <c r="N192" s="26">
        <f t="shared" si="50"/>
        <v>0</v>
      </c>
      <c r="O192" s="19" t="str">
        <f t="shared" si="62"/>
        <v> </v>
      </c>
      <c r="P192" s="19" t="str">
        <f t="shared" si="63"/>
        <v> </v>
      </c>
      <c r="Q192" s="19" t="str">
        <f t="shared" si="64"/>
        <v> </v>
      </c>
      <c r="R192" s="23" t="str">
        <f t="shared" si="65"/>
        <v> </v>
      </c>
      <c r="S192" s="20" t="str">
        <f t="shared" si="54"/>
        <v> </v>
      </c>
      <c r="T192" s="19"/>
      <c r="U192" s="31">
        <v>179</v>
      </c>
      <c r="V192" s="31" t="str">
        <f t="shared" si="55"/>
        <v> </v>
      </c>
      <c r="W192" s="31"/>
      <c r="X192" s="31">
        <v>179</v>
      </c>
      <c r="Y192" s="31" t="str">
        <f t="shared" si="67"/>
        <v> </v>
      </c>
      <c r="Z192" s="31"/>
    </row>
    <row r="193" spans="1:26" ht="10.5">
      <c r="A193" s="21" t="str">
        <f t="shared" si="58"/>
        <v> </v>
      </c>
      <c r="B193" s="22" t="str">
        <f t="shared" si="59"/>
        <v> </v>
      </c>
      <c r="C193" s="22" t="str">
        <f>+IF(A193=" "," ",IF(A194=" ",($H$2-SUM($C$13:C192)),($H$2/$C$2)))</f>
        <v> </v>
      </c>
      <c r="D193" s="22" t="str">
        <f t="shared" si="51"/>
        <v> </v>
      </c>
      <c r="E193" s="22" t="str">
        <f>IF(A194=" "," ",IF(U206=U206,SUM(V194:V205),W193+SUM(V194:V205))+IF(X206=X206,SUM(Y194:Y205),Z193+SUM(Y194:Y205)))</f>
        <v> </v>
      </c>
      <c r="F193" s="22" t="str">
        <f t="shared" si="52"/>
        <v> </v>
      </c>
      <c r="G193" s="22" t="str">
        <f t="shared" si="53"/>
        <v> </v>
      </c>
      <c r="H193" s="25" t="str">
        <f>+IF(J193=$I$2,XIRR($G$12:G193,$K$12:K193)," ")</f>
        <v> </v>
      </c>
      <c r="I193" s="25" t="str">
        <f>+IF(J193=$I$2,XIRR($F$12:F193,$K$12:K193)," ")</f>
        <v> </v>
      </c>
      <c r="J193" s="20" t="str">
        <f>IF(J192=" "," ",IF(EDATE(J192,1)&gt;$I$2," ",EDATE($J$13,L192)))</f>
        <v> </v>
      </c>
      <c r="K193" s="20" t="str">
        <f t="shared" si="49"/>
        <v> </v>
      </c>
      <c r="L193" s="19" t="str">
        <f t="shared" si="60"/>
        <v> </v>
      </c>
      <c r="M193" s="26" t="str">
        <f t="shared" si="61"/>
        <v> </v>
      </c>
      <c r="N193" s="26">
        <f t="shared" si="50"/>
        <v>0</v>
      </c>
      <c r="O193" s="19" t="str">
        <f t="shared" si="62"/>
        <v> </v>
      </c>
      <c r="P193" s="19" t="str">
        <f t="shared" si="63"/>
        <v> </v>
      </c>
      <c r="Q193" s="19" t="str">
        <f t="shared" si="64"/>
        <v> </v>
      </c>
      <c r="R193" s="23" t="str">
        <f t="shared" si="65"/>
        <v> </v>
      </c>
      <c r="S193" s="20" t="str">
        <f t="shared" si="54"/>
        <v> </v>
      </c>
      <c r="T193" s="19"/>
      <c r="U193" s="31">
        <v>180</v>
      </c>
      <c r="V193" s="31" t="str">
        <f t="shared" si="55"/>
        <v> </v>
      </c>
      <c r="W193" s="31">
        <f>+$F$2</f>
        <v>88333</v>
      </c>
      <c r="X193" s="31">
        <v>180</v>
      </c>
      <c r="Y193" s="31" t="str">
        <f t="shared" si="67"/>
        <v> </v>
      </c>
      <c r="Z193" s="31" t="e">
        <f>+instruction!$D$23*differentiated!B194</f>
        <v>#VALUE!</v>
      </c>
    </row>
    <row r="194" spans="1:26" ht="10.5">
      <c r="A194" s="21" t="str">
        <f t="shared" si="58"/>
        <v> </v>
      </c>
      <c r="B194" s="22" t="str">
        <f t="shared" si="59"/>
        <v> </v>
      </c>
      <c r="C194" s="22" t="str">
        <f>+IF(A194=" "," ",IF(A195=" ",($H$2-SUM($C$13:C193)),($H$2/$C$2)))</f>
        <v> </v>
      </c>
      <c r="D194" s="22" t="str">
        <f t="shared" si="51"/>
        <v> </v>
      </c>
      <c r="E194" s="22"/>
      <c r="F194" s="22" t="str">
        <f t="shared" si="52"/>
        <v> </v>
      </c>
      <c r="G194" s="22" t="str">
        <f t="shared" si="53"/>
        <v> </v>
      </c>
      <c r="H194" s="25" t="str">
        <f>+IF(J194=$I$2,XIRR($G$12:G194,$K$12:K194)," ")</f>
        <v> </v>
      </c>
      <c r="I194" s="25" t="str">
        <f>+IF(J194=$I$2,XIRR($F$12:F194,$K$12:K194)," ")</f>
        <v> </v>
      </c>
      <c r="J194" s="20" t="str">
        <f>IF(J193=" "," ",IF(EDATE(J193,1)&gt;$I$2," ",EDATE($J$13,L193)))</f>
        <v> </v>
      </c>
      <c r="K194" s="20" t="str">
        <f t="shared" si="49"/>
        <v> </v>
      </c>
      <c r="L194" s="19" t="str">
        <f t="shared" si="60"/>
        <v> </v>
      </c>
      <c r="M194" s="26" t="str">
        <f t="shared" si="61"/>
        <v> </v>
      </c>
      <c r="N194" s="26">
        <f t="shared" si="50"/>
        <v>0</v>
      </c>
      <c r="O194" s="19" t="str">
        <f t="shared" si="62"/>
        <v> </v>
      </c>
      <c r="P194" s="19" t="str">
        <f t="shared" si="63"/>
        <v> </v>
      </c>
      <c r="Q194" s="19" t="str">
        <f t="shared" si="64"/>
        <v> </v>
      </c>
      <c r="R194" s="23" t="str">
        <f t="shared" si="65"/>
        <v> </v>
      </c>
      <c r="S194" s="20" t="str">
        <f t="shared" si="54"/>
        <v> </v>
      </c>
      <c r="T194" s="19"/>
      <c r="U194" s="31">
        <v>181</v>
      </c>
      <c r="V194" s="31" t="str">
        <f t="shared" si="55"/>
        <v> </v>
      </c>
      <c r="W194" s="31"/>
      <c r="X194" s="31">
        <v>181</v>
      </c>
      <c r="Y194" s="31" t="str">
        <f aca="true" t="shared" si="68" ref="Y194:Y205">IF(A194=" "," ",($Z$193/12))</f>
        <v> </v>
      </c>
      <c r="Z194" s="31"/>
    </row>
    <row r="195" spans="1:26" ht="10.5">
      <c r="A195" s="21" t="str">
        <f t="shared" si="58"/>
        <v> </v>
      </c>
      <c r="B195" s="22" t="str">
        <f t="shared" si="59"/>
        <v> </v>
      </c>
      <c r="C195" s="22" t="str">
        <f>+IF(A195=" "," ",IF(A196=" ",($H$2-SUM($C$13:C194)),($H$2/$C$2)))</f>
        <v> </v>
      </c>
      <c r="D195" s="22" t="str">
        <f t="shared" si="51"/>
        <v> </v>
      </c>
      <c r="E195" s="22"/>
      <c r="F195" s="22" t="str">
        <f t="shared" si="52"/>
        <v> </v>
      </c>
      <c r="G195" s="22" t="str">
        <f t="shared" si="53"/>
        <v> </v>
      </c>
      <c r="H195" s="25" t="str">
        <f>+IF(J195=$I$2,XIRR($G$12:G195,$K$12:K195)," ")</f>
        <v> </v>
      </c>
      <c r="I195" s="25" t="str">
        <f>+IF(J195=$I$2,XIRR($F$12:F195,$K$12:K195)," ")</f>
        <v> </v>
      </c>
      <c r="J195" s="20" t="str">
        <f>IF(J194=" "," ",IF(EDATE(J194,1)&gt;$I$2," ",EDATE($J$13,L194)))</f>
        <v> </v>
      </c>
      <c r="K195" s="20" t="str">
        <f t="shared" si="49"/>
        <v> </v>
      </c>
      <c r="L195" s="19" t="str">
        <f t="shared" si="60"/>
        <v> </v>
      </c>
      <c r="M195" s="26" t="str">
        <f t="shared" si="61"/>
        <v> </v>
      </c>
      <c r="N195" s="26">
        <f t="shared" si="50"/>
        <v>0</v>
      </c>
      <c r="O195" s="19" t="str">
        <f t="shared" si="62"/>
        <v> </v>
      </c>
      <c r="P195" s="19" t="str">
        <f t="shared" si="63"/>
        <v> </v>
      </c>
      <c r="Q195" s="19" t="str">
        <f t="shared" si="64"/>
        <v> </v>
      </c>
      <c r="R195" s="23" t="str">
        <f t="shared" si="65"/>
        <v> </v>
      </c>
      <c r="S195" s="20" t="str">
        <f t="shared" si="54"/>
        <v> </v>
      </c>
      <c r="T195" s="19"/>
      <c r="U195" s="31">
        <v>182</v>
      </c>
      <c r="V195" s="31" t="str">
        <f t="shared" si="55"/>
        <v> </v>
      </c>
      <c r="W195" s="31"/>
      <c r="X195" s="31">
        <v>182</v>
      </c>
      <c r="Y195" s="31" t="str">
        <f t="shared" si="68"/>
        <v> </v>
      </c>
      <c r="Z195" s="31"/>
    </row>
    <row r="196" spans="1:26" ht="10.5">
      <c r="A196" s="21" t="str">
        <f t="shared" si="58"/>
        <v> </v>
      </c>
      <c r="B196" s="22" t="str">
        <f t="shared" si="59"/>
        <v> </v>
      </c>
      <c r="C196" s="22" t="str">
        <f>+IF(A196=" "," ",IF(A197=" ",($H$2-SUM($C$13:C195)),($H$2/$C$2)))</f>
        <v> </v>
      </c>
      <c r="D196" s="22" t="str">
        <f t="shared" si="51"/>
        <v> </v>
      </c>
      <c r="E196" s="22"/>
      <c r="F196" s="22" t="str">
        <f t="shared" si="52"/>
        <v> </v>
      </c>
      <c r="G196" s="22" t="str">
        <f t="shared" si="53"/>
        <v> </v>
      </c>
      <c r="H196" s="25" t="str">
        <f>+IF(J196=$I$2,XIRR($G$12:G196,$K$12:K196)," ")</f>
        <v> </v>
      </c>
      <c r="I196" s="25" t="str">
        <f>+IF(J196=$I$2,XIRR($F$12:F196,$K$12:K196)," ")</f>
        <v> </v>
      </c>
      <c r="J196" s="20" t="str">
        <f>IF(J195=" "," ",IF(EDATE(J195,1)&gt;$I$2," ",EDATE($J$13,L195)))</f>
        <v> </v>
      </c>
      <c r="K196" s="20" t="str">
        <f t="shared" si="49"/>
        <v> </v>
      </c>
      <c r="L196" s="19" t="str">
        <f t="shared" si="60"/>
        <v> </v>
      </c>
      <c r="M196" s="26" t="str">
        <f t="shared" si="61"/>
        <v> </v>
      </c>
      <c r="N196" s="26">
        <f t="shared" si="50"/>
        <v>0</v>
      </c>
      <c r="O196" s="19" t="str">
        <f t="shared" si="62"/>
        <v> </v>
      </c>
      <c r="P196" s="19" t="str">
        <f t="shared" si="63"/>
        <v> </v>
      </c>
      <c r="Q196" s="19" t="str">
        <f t="shared" si="64"/>
        <v> </v>
      </c>
      <c r="R196" s="23" t="str">
        <f t="shared" si="65"/>
        <v> </v>
      </c>
      <c r="S196" s="20" t="str">
        <f t="shared" si="54"/>
        <v> </v>
      </c>
      <c r="T196" s="19"/>
      <c r="U196" s="31">
        <v>183</v>
      </c>
      <c r="V196" s="31" t="str">
        <f t="shared" si="55"/>
        <v> </v>
      </c>
      <c r="W196" s="31"/>
      <c r="X196" s="31">
        <v>183</v>
      </c>
      <c r="Y196" s="31" t="str">
        <f t="shared" si="68"/>
        <v> </v>
      </c>
      <c r="Z196" s="31"/>
    </row>
    <row r="197" spans="1:26" ht="10.5">
      <c r="A197" s="21" t="str">
        <f t="shared" si="58"/>
        <v> </v>
      </c>
      <c r="B197" s="22" t="str">
        <f t="shared" si="59"/>
        <v> </v>
      </c>
      <c r="C197" s="22" t="str">
        <f>+IF(A197=" "," ",IF(A198=" ",($H$2-SUM($C$13:C196)),($H$2/$C$2)))</f>
        <v> </v>
      </c>
      <c r="D197" s="22" t="str">
        <f t="shared" si="51"/>
        <v> </v>
      </c>
      <c r="E197" s="22"/>
      <c r="F197" s="22" t="str">
        <f t="shared" si="52"/>
        <v> </v>
      </c>
      <c r="G197" s="22" t="str">
        <f t="shared" si="53"/>
        <v> </v>
      </c>
      <c r="H197" s="25" t="str">
        <f>+IF(J197=$I$2,XIRR($G$12:G197,$K$12:K197)," ")</f>
        <v> </v>
      </c>
      <c r="I197" s="25" t="str">
        <f>+IF(J197=$I$2,XIRR($F$12:F197,$K$12:K197)," ")</f>
        <v> </v>
      </c>
      <c r="J197" s="20" t="str">
        <f>IF(J196=" "," ",IF(EDATE(J196,1)&gt;$I$2," ",EDATE($J$13,L196)))</f>
        <v> </v>
      </c>
      <c r="K197" s="20" t="str">
        <f t="shared" si="49"/>
        <v> </v>
      </c>
      <c r="L197" s="19" t="str">
        <f t="shared" si="60"/>
        <v> </v>
      </c>
      <c r="M197" s="26" t="str">
        <f t="shared" si="61"/>
        <v> </v>
      </c>
      <c r="N197" s="26">
        <f t="shared" si="50"/>
        <v>0</v>
      </c>
      <c r="O197" s="19" t="str">
        <f t="shared" si="62"/>
        <v> </v>
      </c>
      <c r="P197" s="19" t="str">
        <f t="shared" si="63"/>
        <v> </v>
      </c>
      <c r="Q197" s="19" t="str">
        <f t="shared" si="64"/>
        <v> </v>
      </c>
      <c r="R197" s="23" t="str">
        <f t="shared" si="65"/>
        <v> </v>
      </c>
      <c r="S197" s="20" t="str">
        <f t="shared" si="54"/>
        <v> </v>
      </c>
      <c r="T197" s="19"/>
      <c r="U197" s="31">
        <v>184</v>
      </c>
      <c r="V197" s="31" t="str">
        <f t="shared" si="55"/>
        <v> </v>
      </c>
      <c r="W197" s="31"/>
      <c r="X197" s="31">
        <v>184</v>
      </c>
      <c r="Y197" s="31" t="str">
        <f t="shared" si="68"/>
        <v> </v>
      </c>
      <c r="Z197" s="31"/>
    </row>
    <row r="198" spans="1:26" ht="10.5">
      <c r="A198" s="21" t="str">
        <f t="shared" si="58"/>
        <v> </v>
      </c>
      <c r="B198" s="22" t="str">
        <f t="shared" si="59"/>
        <v> </v>
      </c>
      <c r="C198" s="22" t="str">
        <f>+IF(A198=" "," ",IF(A199=" ",($H$2-SUM($C$13:C197)),($H$2/$C$2)))</f>
        <v> </v>
      </c>
      <c r="D198" s="22" t="str">
        <f t="shared" si="51"/>
        <v> </v>
      </c>
      <c r="E198" s="22"/>
      <c r="F198" s="22" t="str">
        <f t="shared" si="52"/>
        <v> </v>
      </c>
      <c r="G198" s="22" t="str">
        <f t="shared" si="53"/>
        <v> </v>
      </c>
      <c r="H198" s="25" t="str">
        <f>+IF(J198=$I$2,XIRR($G$12:G198,$K$12:K198)," ")</f>
        <v> </v>
      </c>
      <c r="I198" s="25" t="str">
        <f>+IF(J198=$I$2,XIRR($F$12:F198,$K$12:K198)," ")</f>
        <v> </v>
      </c>
      <c r="J198" s="20" t="str">
        <f>IF(J197=" "," ",IF(EDATE(J197,1)&gt;$I$2," ",EDATE($J$13,L197)))</f>
        <v> </v>
      </c>
      <c r="K198" s="20" t="str">
        <f t="shared" si="49"/>
        <v> </v>
      </c>
      <c r="L198" s="19" t="str">
        <f t="shared" si="60"/>
        <v> </v>
      </c>
      <c r="M198" s="26" t="str">
        <f t="shared" si="61"/>
        <v> </v>
      </c>
      <c r="N198" s="26">
        <f t="shared" si="50"/>
        <v>0</v>
      </c>
      <c r="O198" s="19" t="str">
        <f t="shared" si="62"/>
        <v> </v>
      </c>
      <c r="P198" s="19" t="str">
        <f t="shared" si="63"/>
        <v> </v>
      </c>
      <c r="Q198" s="19" t="str">
        <f t="shared" si="64"/>
        <v> </v>
      </c>
      <c r="R198" s="23" t="str">
        <f t="shared" si="65"/>
        <v> </v>
      </c>
      <c r="S198" s="20" t="str">
        <f t="shared" si="54"/>
        <v> </v>
      </c>
      <c r="T198" s="19"/>
      <c r="U198" s="31">
        <v>185</v>
      </c>
      <c r="V198" s="31" t="str">
        <f t="shared" si="55"/>
        <v> </v>
      </c>
      <c r="W198" s="31"/>
      <c r="X198" s="31">
        <v>185</v>
      </c>
      <c r="Y198" s="31" t="str">
        <f t="shared" si="68"/>
        <v> </v>
      </c>
      <c r="Z198" s="31"/>
    </row>
    <row r="199" spans="1:26" ht="10.5">
      <c r="A199" s="21" t="str">
        <f t="shared" si="58"/>
        <v> </v>
      </c>
      <c r="B199" s="22" t="str">
        <f t="shared" si="59"/>
        <v> </v>
      </c>
      <c r="C199" s="22" t="str">
        <f>+IF(A199=" "," ",IF(A200=" ",($H$2-SUM($C$13:C198)),($H$2/$C$2)))</f>
        <v> </v>
      </c>
      <c r="D199" s="22" t="str">
        <f t="shared" si="51"/>
        <v> </v>
      </c>
      <c r="E199" s="22"/>
      <c r="F199" s="22" t="str">
        <f t="shared" si="52"/>
        <v> </v>
      </c>
      <c r="G199" s="22" t="str">
        <f t="shared" si="53"/>
        <v> </v>
      </c>
      <c r="H199" s="25" t="str">
        <f>+IF(J199=$I$2,XIRR($G$12:G199,$K$12:K199)," ")</f>
        <v> </v>
      </c>
      <c r="I199" s="25" t="str">
        <f>+IF(J199=$I$2,XIRR($F$12:F199,$K$12:K199)," ")</f>
        <v> </v>
      </c>
      <c r="J199" s="20" t="str">
        <f>IF(J198=" "," ",IF(EDATE(J198,1)&gt;$I$2," ",EDATE($J$13,L198)))</f>
        <v> </v>
      </c>
      <c r="K199" s="20" t="str">
        <f t="shared" si="49"/>
        <v> </v>
      </c>
      <c r="L199" s="19" t="str">
        <f t="shared" si="60"/>
        <v> </v>
      </c>
      <c r="M199" s="26" t="str">
        <f t="shared" si="61"/>
        <v> </v>
      </c>
      <c r="N199" s="26">
        <f t="shared" si="50"/>
        <v>0</v>
      </c>
      <c r="O199" s="19" t="str">
        <f t="shared" si="62"/>
        <v> </v>
      </c>
      <c r="P199" s="19" t="str">
        <f t="shared" si="63"/>
        <v> </v>
      </c>
      <c r="Q199" s="19" t="str">
        <f t="shared" si="64"/>
        <v> </v>
      </c>
      <c r="R199" s="23" t="str">
        <f t="shared" si="65"/>
        <v> </v>
      </c>
      <c r="S199" s="20" t="str">
        <f t="shared" si="54"/>
        <v> </v>
      </c>
      <c r="T199" s="19"/>
      <c r="U199" s="31">
        <v>186</v>
      </c>
      <c r="V199" s="31" t="str">
        <f t="shared" si="55"/>
        <v> </v>
      </c>
      <c r="W199" s="31"/>
      <c r="X199" s="31">
        <v>186</v>
      </c>
      <c r="Y199" s="31" t="str">
        <f t="shared" si="68"/>
        <v> </v>
      </c>
      <c r="Z199" s="31"/>
    </row>
    <row r="200" spans="1:26" ht="10.5">
      <c r="A200" s="21" t="str">
        <f t="shared" si="58"/>
        <v> </v>
      </c>
      <c r="B200" s="22" t="str">
        <f t="shared" si="59"/>
        <v> </v>
      </c>
      <c r="C200" s="22" t="str">
        <f>+IF(A200=" "," ",IF(A201=" ",($H$2-SUM($C$13:C199)),($H$2/$C$2)))</f>
        <v> </v>
      </c>
      <c r="D200" s="22" t="str">
        <f t="shared" si="51"/>
        <v> </v>
      </c>
      <c r="E200" s="22"/>
      <c r="F200" s="22" t="str">
        <f t="shared" si="52"/>
        <v> </v>
      </c>
      <c r="G200" s="22" t="str">
        <f t="shared" si="53"/>
        <v> </v>
      </c>
      <c r="H200" s="25" t="str">
        <f>+IF(J200=$I$2,XIRR($G$12:G200,$K$12:K200)," ")</f>
        <v> </v>
      </c>
      <c r="I200" s="25" t="str">
        <f>+IF(J200=$I$2,XIRR($F$12:F200,$K$12:K200)," ")</f>
        <v> </v>
      </c>
      <c r="J200" s="20" t="str">
        <f>IF(J199=" "," ",IF(EDATE(J199,1)&gt;$I$2," ",EDATE($J$13,L199)))</f>
        <v> </v>
      </c>
      <c r="K200" s="20" t="str">
        <f t="shared" si="49"/>
        <v> </v>
      </c>
      <c r="L200" s="19" t="str">
        <f t="shared" si="60"/>
        <v> </v>
      </c>
      <c r="M200" s="26" t="str">
        <f t="shared" si="61"/>
        <v> </v>
      </c>
      <c r="N200" s="26">
        <f t="shared" si="50"/>
        <v>0</v>
      </c>
      <c r="O200" s="19" t="str">
        <f t="shared" si="62"/>
        <v> </v>
      </c>
      <c r="P200" s="19" t="str">
        <f t="shared" si="63"/>
        <v> </v>
      </c>
      <c r="Q200" s="19" t="str">
        <f t="shared" si="64"/>
        <v> </v>
      </c>
      <c r="R200" s="23" t="str">
        <f t="shared" si="65"/>
        <v> </v>
      </c>
      <c r="S200" s="20" t="str">
        <f t="shared" si="54"/>
        <v> </v>
      </c>
      <c r="T200" s="19"/>
      <c r="U200" s="31">
        <v>187</v>
      </c>
      <c r="V200" s="31" t="str">
        <f t="shared" si="55"/>
        <v> </v>
      </c>
      <c r="W200" s="31"/>
      <c r="X200" s="31">
        <v>187</v>
      </c>
      <c r="Y200" s="31" t="str">
        <f t="shared" si="68"/>
        <v> </v>
      </c>
      <c r="Z200" s="31"/>
    </row>
    <row r="201" spans="1:26" ht="10.5">
      <c r="A201" s="21" t="str">
        <f t="shared" si="58"/>
        <v> </v>
      </c>
      <c r="B201" s="22" t="str">
        <f t="shared" si="59"/>
        <v> </v>
      </c>
      <c r="C201" s="22" t="str">
        <f>+IF(A201=" "," ",IF(A202=" ",($H$2-SUM($C$13:C200)),($H$2/$C$2)))</f>
        <v> </v>
      </c>
      <c r="D201" s="22" t="str">
        <f t="shared" si="51"/>
        <v> </v>
      </c>
      <c r="E201" s="22"/>
      <c r="F201" s="22" t="str">
        <f t="shared" si="52"/>
        <v> </v>
      </c>
      <c r="G201" s="22" t="str">
        <f t="shared" si="53"/>
        <v> </v>
      </c>
      <c r="H201" s="25" t="str">
        <f>+IF(J201=$I$2,XIRR($G$12:G201,$K$12:K201)," ")</f>
        <v> </v>
      </c>
      <c r="I201" s="25" t="str">
        <f>+IF(J201=$I$2,XIRR($F$12:F201,$K$12:K201)," ")</f>
        <v> </v>
      </c>
      <c r="J201" s="20" t="str">
        <f>IF(J200=" "," ",IF(EDATE(J200,1)&gt;$I$2," ",EDATE($J$13,L200)))</f>
        <v> </v>
      </c>
      <c r="K201" s="20" t="str">
        <f t="shared" si="49"/>
        <v> </v>
      </c>
      <c r="L201" s="19" t="str">
        <f t="shared" si="60"/>
        <v> </v>
      </c>
      <c r="M201" s="26" t="str">
        <f t="shared" si="61"/>
        <v> </v>
      </c>
      <c r="N201" s="26">
        <f t="shared" si="50"/>
        <v>0</v>
      </c>
      <c r="O201" s="19" t="str">
        <f t="shared" si="62"/>
        <v> </v>
      </c>
      <c r="P201" s="19" t="str">
        <f t="shared" si="63"/>
        <v> </v>
      </c>
      <c r="Q201" s="19" t="str">
        <f t="shared" si="64"/>
        <v> </v>
      </c>
      <c r="R201" s="23" t="str">
        <f t="shared" si="65"/>
        <v> </v>
      </c>
      <c r="S201" s="20" t="str">
        <f t="shared" si="54"/>
        <v> </v>
      </c>
      <c r="T201" s="19"/>
      <c r="U201" s="31">
        <v>188</v>
      </c>
      <c r="V201" s="31" t="str">
        <f t="shared" si="55"/>
        <v> </v>
      </c>
      <c r="W201" s="31"/>
      <c r="X201" s="31">
        <v>188</v>
      </c>
      <c r="Y201" s="31" t="str">
        <f t="shared" si="68"/>
        <v> </v>
      </c>
      <c r="Z201" s="31"/>
    </row>
    <row r="202" spans="1:26" ht="10.5">
      <c r="A202" s="21" t="str">
        <f t="shared" si="58"/>
        <v> </v>
      </c>
      <c r="B202" s="22" t="str">
        <f t="shared" si="59"/>
        <v> </v>
      </c>
      <c r="C202" s="22" t="str">
        <f>+IF(A202=" "," ",IF(A203=" ",($H$2-SUM($C$13:C201)),($H$2/$C$2)))</f>
        <v> </v>
      </c>
      <c r="D202" s="22" t="str">
        <f t="shared" si="51"/>
        <v> </v>
      </c>
      <c r="E202" s="22"/>
      <c r="F202" s="22" t="str">
        <f t="shared" si="52"/>
        <v> </v>
      </c>
      <c r="G202" s="22" t="str">
        <f t="shared" si="53"/>
        <v> </v>
      </c>
      <c r="H202" s="25" t="str">
        <f>+IF(J202=$I$2,XIRR($G$12:G202,$K$12:K202)," ")</f>
        <v> </v>
      </c>
      <c r="I202" s="25" t="str">
        <f>+IF(J202=$I$2,XIRR($F$12:F202,$K$12:K202)," ")</f>
        <v> </v>
      </c>
      <c r="J202" s="20" t="str">
        <f>IF(J201=" "," ",IF(EDATE(J201,1)&gt;$I$2," ",EDATE($J$13,L201)))</f>
        <v> </v>
      </c>
      <c r="K202" s="20" t="str">
        <f t="shared" si="49"/>
        <v> </v>
      </c>
      <c r="L202" s="19" t="str">
        <f t="shared" si="60"/>
        <v> </v>
      </c>
      <c r="M202" s="26" t="str">
        <f t="shared" si="61"/>
        <v> </v>
      </c>
      <c r="N202" s="26">
        <f t="shared" si="50"/>
        <v>0</v>
      </c>
      <c r="O202" s="19" t="str">
        <f t="shared" si="62"/>
        <v> </v>
      </c>
      <c r="P202" s="19" t="str">
        <f t="shared" si="63"/>
        <v> </v>
      </c>
      <c r="Q202" s="19" t="str">
        <f t="shared" si="64"/>
        <v> </v>
      </c>
      <c r="R202" s="23" t="str">
        <f t="shared" si="65"/>
        <v> </v>
      </c>
      <c r="S202" s="20" t="str">
        <f t="shared" si="54"/>
        <v> </v>
      </c>
      <c r="T202" s="19"/>
      <c r="U202" s="31">
        <v>189</v>
      </c>
      <c r="V202" s="31" t="str">
        <f t="shared" si="55"/>
        <v> </v>
      </c>
      <c r="W202" s="31"/>
      <c r="X202" s="31">
        <v>189</v>
      </c>
      <c r="Y202" s="31" t="str">
        <f t="shared" si="68"/>
        <v> </v>
      </c>
      <c r="Z202" s="31"/>
    </row>
    <row r="203" spans="1:26" ht="10.5">
      <c r="A203" s="21" t="str">
        <f t="shared" si="58"/>
        <v> </v>
      </c>
      <c r="B203" s="22" t="str">
        <f t="shared" si="59"/>
        <v> </v>
      </c>
      <c r="C203" s="22" t="str">
        <f>+IF(A203=" "," ",IF(A204=" ",($H$2-SUM($C$13:C202)),($H$2/$C$2)))</f>
        <v> </v>
      </c>
      <c r="D203" s="22" t="str">
        <f t="shared" si="51"/>
        <v> </v>
      </c>
      <c r="E203" s="22"/>
      <c r="F203" s="22" t="str">
        <f t="shared" si="52"/>
        <v> </v>
      </c>
      <c r="G203" s="22" t="str">
        <f t="shared" si="53"/>
        <v> </v>
      </c>
      <c r="H203" s="25" t="str">
        <f>+IF(J203=$I$2,XIRR($G$12:G203,$K$12:K203)," ")</f>
        <v> </v>
      </c>
      <c r="I203" s="25" t="str">
        <f>+IF(J203=$I$2,XIRR($F$12:F203,$K$12:K203)," ")</f>
        <v> </v>
      </c>
      <c r="J203" s="20" t="str">
        <f>IF(J202=" "," ",IF(EDATE(J202,1)&gt;$I$2," ",EDATE($J$13,L202)))</f>
        <v> </v>
      </c>
      <c r="K203" s="20" t="str">
        <f t="shared" si="49"/>
        <v> </v>
      </c>
      <c r="L203" s="19" t="str">
        <f t="shared" si="60"/>
        <v> </v>
      </c>
      <c r="M203" s="26" t="str">
        <f t="shared" si="61"/>
        <v> </v>
      </c>
      <c r="N203" s="26">
        <f t="shared" si="50"/>
        <v>0</v>
      </c>
      <c r="O203" s="19" t="str">
        <f t="shared" si="62"/>
        <v> </v>
      </c>
      <c r="P203" s="19" t="str">
        <f t="shared" si="63"/>
        <v> </v>
      </c>
      <c r="Q203" s="19" t="str">
        <f t="shared" si="64"/>
        <v> </v>
      </c>
      <c r="R203" s="23" t="str">
        <f t="shared" si="65"/>
        <v> </v>
      </c>
      <c r="S203" s="20" t="str">
        <f t="shared" si="54"/>
        <v> </v>
      </c>
      <c r="T203" s="19"/>
      <c r="U203" s="31">
        <v>190</v>
      </c>
      <c r="V203" s="31" t="str">
        <f t="shared" si="55"/>
        <v> </v>
      </c>
      <c r="W203" s="31"/>
      <c r="X203" s="31">
        <v>190</v>
      </c>
      <c r="Y203" s="31" t="str">
        <f t="shared" si="68"/>
        <v> </v>
      </c>
      <c r="Z203" s="31"/>
    </row>
    <row r="204" spans="1:26" ht="10.5">
      <c r="A204" s="21" t="str">
        <f t="shared" si="58"/>
        <v> </v>
      </c>
      <c r="B204" s="22" t="str">
        <f t="shared" si="59"/>
        <v> </v>
      </c>
      <c r="C204" s="22" t="str">
        <f>+IF(A204=" "," ",IF(A205=" ",($H$2-SUM($C$13:C203)),($H$2/$C$2)))</f>
        <v> </v>
      </c>
      <c r="D204" s="22" t="str">
        <f t="shared" si="51"/>
        <v> </v>
      </c>
      <c r="E204" s="22"/>
      <c r="F204" s="22" t="str">
        <f t="shared" si="52"/>
        <v> </v>
      </c>
      <c r="G204" s="22" t="str">
        <f t="shared" si="53"/>
        <v> </v>
      </c>
      <c r="H204" s="25" t="str">
        <f>+IF(J204=$I$2,XIRR($G$12:G204,$K$12:K204)," ")</f>
        <v> </v>
      </c>
      <c r="I204" s="25" t="str">
        <f>+IF(J204=$I$2,XIRR($F$12:F204,$K$12:K204)," ")</f>
        <v> </v>
      </c>
      <c r="J204" s="20" t="str">
        <f>IF(J203=" "," ",IF(EDATE(J203,1)&gt;$I$2," ",EDATE($J$13,L203)))</f>
        <v> </v>
      </c>
      <c r="K204" s="20" t="str">
        <f aca="true" t="shared" si="69" ref="K204:K238">IF(J205=" ",A204,VALUE(J204))</f>
        <v> </v>
      </c>
      <c r="L204" s="19" t="str">
        <f t="shared" si="60"/>
        <v> </v>
      </c>
      <c r="M204" s="26" t="str">
        <f t="shared" si="61"/>
        <v> </v>
      </c>
      <c r="N204" s="26">
        <f t="shared" si="50"/>
        <v>0</v>
      </c>
      <c r="O204" s="19" t="str">
        <f t="shared" si="62"/>
        <v> </v>
      </c>
      <c r="P204" s="19" t="str">
        <f t="shared" si="63"/>
        <v> </v>
      </c>
      <c r="Q204" s="19" t="str">
        <f t="shared" si="64"/>
        <v> </v>
      </c>
      <c r="R204" s="23" t="str">
        <f t="shared" si="65"/>
        <v> </v>
      </c>
      <c r="S204" s="20" t="str">
        <f t="shared" si="54"/>
        <v> </v>
      </c>
      <c r="T204" s="19"/>
      <c r="U204" s="31">
        <v>191</v>
      </c>
      <c r="V204" s="31" t="str">
        <f t="shared" si="55"/>
        <v> </v>
      </c>
      <c r="W204" s="31"/>
      <c r="X204" s="31">
        <v>191</v>
      </c>
      <c r="Y204" s="31" t="str">
        <f t="shared" si="68"/>
        <v> </v>
      </c>
      <c r="Z204" s="31"/>
    </row>
    <row r="205" spans="1:26" ht="10.5">
      <c r="A205" s="21" t="str">
        <f t="shared" si="58"/>
        <v> </v>
      </c>
      <c r="B205" s="22" t="str">
        <f t="shared" si="59"/>
        <v> </v>
      </c>
      <c r="C205" s="22" t="str">
        <f>+IF(A205=" "," ",IF(A206=" ",($H$2-SUM($C$13:C204)),($H$2/$C$2)))</f>
        <v> </v>
      </c>
      <c r="D205" s="22" t="str">
        <f t="shared" si="51"/>
        <v> </v>
      </c>
      <c r="E205" s="22" t="str">
        <f>IF(A206=" "," ",IF(U218=U218,SUM(V206:V217),W205+SUM(V206:V217))+IF(X218=X218,SUM(Y206:Y217),Z205+SUM(Y206:Y217)))</f>
        <v> </v>
      </c>
      <c r="F205" s="22" t="str">
        <f t="shared" si="52"/>
        <v> </v>
      </c>
      <c r="G205" s="22" t="str">
        <f t="shared" si="53"/>
        <v> </v>
      </c>
      <c r="H205" s="25" t="str">
        <f>+IF(J205=$I$2,XIRR($G$12:G205,$K$12:K205)," ")</f>
        <v> </v>
      </c>
      <c r="I205" s="25" t="str">
        <f>+IF(J205=$I$2,XIRR($F$12:F205,$K$12:K205)," ")</f>
        <v> </v>
      </c>
      <c r="J205" s="20" t="str">
        <f>IF(J204=" "," ",IF(EDATE(J204,1)&gt;$I$2," ",EDATE($J$13,L204)))</f>
        <v> </v>
      </c>
      <c r="K205" s="20" t="str">
        <f t="shared" si="69"/>
        <v> </v>
      </c>
      <c r="L205" s="19" t="str">
        <f t="shared" si="60"/>
        <v> </v>
      </c>
      <c r="M205" s="26" t="str">
        <f t="shared" si="61"/>
        <v> </v>
      </c>
      <c r="N205" s="26">
        <f aca="true" t="shared" si="70" ref="N205:N238">IF(A206=" ",IF(J205=A205,0,(A205-J205)),0)</f>
        <v>0</v>
      </c>
      <c r="O205" s="19" t="str">
        <f t="shared" si="62"/>
        <v> </v>
      </c>
      <c r="P205" s="19" t="str">
        <f t="shared" si="63"/>
        <v> </v>
      </c>
      <c r="Q205" s="19" t="str">
        <f t="shared" si="64"/>
        <v> </v>
      </c>
      <c r="R205" s="23" t="str">
        <f t="shared" si="65"/>
        <v> </v>
      </c>
      <c r="S205" s="20" t="str">
        <f t="shared" si="54"/>
        <v> </v>
      </c>
      <c r="T205" s="19"/>
      <c r="U205" s="31">
        <v>192</v>
      </c>
      <c r="V205" s="31" t="str">
        <f t="shared" si="55"/>
        <v> </v>
      </c>
      <c r="W205" s="31">
        <f>+$F$2</f>
        <v>88333</v>
      </c>
      <c r="X205" s="31">
        <v>192</v>
      </c>
      <c r="Y205" s="31" t="str">
        <f t="shared" si="68"/>
        <v> </v>
      </c>
      <c r="Z205" s="31" t="e">
        <f>+instruction!$D$23*differentiated!B206</f>
        <v>#VALUE!</v>
      </c>
    </row>
    <row r="206" spans="1:26" ht="10.5">
      <c r="A206" s="21" t="str">
        <f t="shared" si="58"/>
        <v> </v>
      </c>
      <c r="B206" s="22" t="str">
        <f t="shared" si="59"/>
        <v> </v>
      </c>
      <c r="C206" s="22" t="str">
        <f>+IF(A206=" "," ",IF(A207=" ",($H$2-SUM($C$13:C205)),($H$2/$C$2)))</f>
        <v> </v>
      </c>
      <c r="D206" s="22" t="str">
        <f aca="true" t="shared" si="71" ref="D206:D238">+IF(A206=" "," ",(B206*$B$2/365*(M206+VALUE(N206))))</f>
        <v> </v>
      </c>
      <c r="E206" s="22"/>
      <c r="F206" s="22" t="str">
        <f aca="true" t="shared" si="72" ref="F206:F238">IF(J206=" "," ",(C206+D206+IF(E206=" ",0,E206)))</f>
        <v> </v>
      </c>
      <c r="G206" s="22" t="str">
        <f aca="true" t="shared" si="73" ref="G206:G238">IF(J206=" "," ",(C206+D206))</f>
        <v> </v>
      </c>
      <c r="H206" s="25" t="str">
        <f>+IF(J206=$I$2,XIRR($G$12:G206,$K$12:K206)," ")</f>
        <v> </v>
      </c>
      <c r="I206" s="25" t="str">
        <f>+IF(J206=$I$2,XIRR($F$12:F206,$K$12:K206)," ")</f>
        <v> </v>
      </c>
      <c r="J206" s="20" t="str">
        <f>IF(J205=" "," ",IF(EDATE(J205,1)&gt;$I$2," ",EDATE($J$13,L205)))</f>
        <v> </v>
      </c>
      <c r="K206" s="20" t="str">
        <f t="shared" si="69"/>
        <v> </v>
      </c>
      <c r="L206" s="19" t="str">
        <f t="shared" si="60"/>
        <v> </v>
      </c>
      <c r="M206" s="26" t="str">
        <f t="shared" si="61"/>
        <v> </v>
      </c>
      <c r="N206" s="26">
        <f t="shared" si="70"/>
        <v>0</v>
      </c>
      <c r="O206" s="19" t="str">
        <f t="shared" si="62"/>
        <v> </v>
      </c>
      <c r="P206" s="19" t="str">
        <f t="shared" si="63"/>
        <v> </v>
      </c>
      <c r="Q206" s="19" t="str">
        <f t="shared" si="64"/>
        <v> </v>
      </c>
      <c r="R206" s="23" t="str">
        <f t="shared" si="65"/>
        <v> </v>
      </c>
      <c r="S206" s="20" t="str">
        <f aca="true" t="shared" si="74" ref="S206:S254">IF(R206=" "," ",VALUE(R206))</f>
        <v> </v>
      </c>
      <c r="T206" s="19"/>
      <c r="U206" s="31">
        <v>193</v>
      </c>
      <c r="V206" s="31" t="str">
        <f t="shared" si="55"/>
        <v> </v>
      </c>
      <c r="W206" s="31"/>
      <c r="X206" s="31">
        <v>193</v>
      </c>
      <c r="Y206" s="31" t="str">
        <f aca="true" t="shared" si="75" ref="Y206:Y217">IF(A206=" "," ",($Z$205/12))</f>
        <v> </v>
      </c>
      <c r="Z206" s="31"/>
    </row>
    <row r="207" spans="1:26" ht="10.5">
      <c r="A207" s="21" t="str">
        <f t="shared" si="58"/>
        <v> </v>
      </c>
      <c r="B207" s="22" t="str">
        <f t="shared" si="59"/>
        <v> </v>
      </c>
      <c r="C207" s="22" t="str">
        <f>+IF(A207=" "," ",IF(A208=" ",($H$2-SUM($C$13:C206)),($H$2/$C$2)))</f>
        <v> </v>
      </c>
      <c r="D207" s="22" t="str">
        <f t="shared" si="71"/>
        <v> </v>
      </c>
      <c r="E207" s="22"/>
      <c r="F207" s="22" t="str">
        <f t="shared" si="72"/>
        <v> </v>
      </c>
      <c r="G207" s="22" t="str">
        <f t="shared" si="73"/>
        <v> </v>
      </c>
      <c r="H207" s="25" t="str">
        <f>+IF(J207=$I$2,XIRR($G$12:G207,$K$12:K207)," ")</f>
        <v> </v>
      </c>
      <c r="I207" s="25" t="str">
        <f>+IF(J207=$I$2,XIRR($F$12:F207,$K$12:K207)," ")</f>
        <v> </v>
      </c>
      <c r="J207" s="20" t="str">
        <f>IF(J206=" "," ",IF(EDATE(J206,1)&gt;$I$2," ",EDATE($J$13,L206)))</f>
        <v> </v>
      </c>
      <c r="K207" s="20" t="str">
        <f t="shared" si="69"/>
        <v> </v>
      </c>
      <c r="L207" s="19" t="str">
        <f t="shared" si="60"/>
        <v> </v>
      </c>
      <c r="M207" s="26" t="str">
        <f t="shared" si="61"/>
        <v> </v>
      </c>
      <c r="N207" s="26">
        <f t="shared" si="70"/>
        <v>0</v>
      </c>
      <c r="O207" s="19" t="str">
        <f t="shared" si="62"/>
        <v> </v>
      </c>
      <c r="P207" s="19" t="str">
        <f t="shared" si="63"/>
        <v> </v>
      </c>
      <c r="Q207" s="19" t="str">
        <f t="shared" si="64"/>
        <v> </v>
      </c>
      <c r="R207" s="23" t="str">
        <f t="shared" si="65"/>
        <v> </v>
      </c>
      <c r="S207" s="20" t="str">
        <f t="shared" si="74"/>
        <v> </v>
      </c>
      <c r="T207" s="19"/>
      <c r="U207" s="31">
        <v>194</v>
      </c>
      <c r="V207" s="31" t="str">
        <f t="shared" si="55"/>
        <v> </v>
      </c>
      <c r="W207" s="31"/>
      <c r="X207" s="31">
        <v>194</v>
      </c>
      <c r="Y207" s="31" t="str">
        <f t="shared" si="75"/>
        <v> </v>
      </c>
      <c r="Z207" s="31"/>
    </row>
    <row r="208" spans="1:26" ht="10.5">
      <c r="A208" s="21" t="str">
        <f t="shared" si="58"/>
        <v> </v>
      </c>
      <c r="B208" s="22" t="str">
        <f t="shared" si="59"/>
        <v> </v>
      </c>
      <c r="C208" s="22" t="str">
        <f>+IF(A208=" "," ",IF(A209=" ",($H$2-SUM($C$13:C207)),($H$2/$C$2)))</f>
        <v> </v>
      </c>
      <c r="D208" s="22" t="str">
        <f t="shared" si="71"/>
        <v> </v>
      </c>
      <c r="E208" s="22"/>
      <c r="F208" s="22" t="str">
        <f t="shared" si="72"/>
        <v> </v>
      </c>
      <c r="G208" s="22" t="str">
        <f t="shared" si="73"/>
        <v> </v>
      </c>
      <c r="H208" s="25" t="str">
        <f>+IF(J208=$I$2,XIRR($G$12:G208,$K$12:K208)," ")</f>
        <v> </v>
      </c>
      <c r="I208" s="25" t="str">
        <f>+IF(J208=$I$2,XIRR($F$12:F208,$K$12:K208)," ")</f>
        <v> </v>
      </c>
      <c r="J208" s="20" t="str">
        <f>IF(J207=" "," ",IF(EDATE(J207,1)&gt;$I$2," ",EDATE($J$13,L207)))</f>
        <v> </v>
      </c>
      <c r="K208" s="20" t="str">
        <f t="shared" si="69"/>
        <v> </v>
      </c>
      <c r="L208" s="19" t="str">
        <f t="shared" si="60"/>
        <v> </v>
      </c>
      <c r="M208" s="26" t="str">
        <f t="shared" si="61"/>
        <v> </v>
      </c>
      <c r="N208" s="26">
        <f t="shared" si="70"/>
        <v>0</v>
      </c>
      <c r="O208" s="19" t="str">
        <f t="shared" si="62"/>
        <v> </v>
      </c>
      <c r="P208" s="19" t="str">
        <f t="shared" si="63"/>
        <v> </v>
      </c>
      <c r="Q208" s="19" t="str">
        <f t="shared" si="64"/>
        <v> </v>
      </c>
      <c r="R208" s="23" t="str">
        <f t="shared" si="65"/>
        <v> </v>
      </c>
      <c r="S208" s="20" t="str">
        <f t="shared" si="74"/>
        <v> </v>
      </c>
      <c r="T208" s="19"/>
      <c r="U208" s="31">
        <v>195</v>
      </c>
      <c r="V208" s="31" t="str">
        <f aca="true" t="shared" si="76" ref="V208:V253">IF(A208=" "," ",($F$2/12))</f>
        <v> </v>
      </c>
      <c r="W208" s="31"/>
      <c r="X208" s="31">
        <v>195</v>
      </c>
      <c r="Y208" s="31" t="str">
        <f t="shared" si="75"/>
        <v> </v>
      </c>
      <c r="Z208" s="31"/>
    </row>
    <row r="209" spans="1:26" ht="10.5">
      <c r="A209" s="21" t="str">
        <f t="shared" si="58"/>
        <v> </v>
      </c>
      <c r="B209" s="22" t="str">
        <f t="shared" si="59"/>
        <v> </v>
      </c>
      <c r="C209" s="22" t="str">
        <f>+IF(A209=" "," ",IF(A210=" ",($H$2-SUM($C$13:C208)),($H$2/$C$2)))</f>
        <v> </v>
      </c>
      <c r="D209" s="22" t="str">
        <f t="shared" si="71"/>
        <v> </v>
      </c>
      <c r="E209" s="22"/>
      <c r="F209" s="22" t="str">
        <f t="shared" si="72"/>
        <v> </v>
      </c>
      <c r="G209" s="22" t="str">
        <f t="shared" si="73"/>
        <v> </v>
      </c>
      <c r="H209" s="25" t="str">
        <f>+IF(J209=$I$2,XIRR($G$12:G209,$K$12:K209)," ")</f>
        <v> </v>
      </c>
      <c r="I209" s="25" t="str">
        <f>+IF(J209=$I$2,XIRR($F$12:F209,$K$12:K209)," ")</f>
        <v> </v>
      </c>
      <c r="J209" s="20" t="str">
        <f>IF(J208=" "," ",IF(EDATE(J208,1)&gt;$I$2," ",EDATE($J$13,L208)))</f>
        <v> </v>
      </c>
      <c r="K209" s="20" t="str">
        <f t="shared" si="69"/>
        <v> </v>
      </c>
      <c r="L209" s="19" t="str">
        <f t="shared" si="60"/>
        <v> </v>
      </c>
      <c r="M209" s="26" t="str">
        <f t="shared" si="61"/>
        <v> </v>
      </c>
      <c r="N209" s="26">
        <f t="shared" si="70"/>
        <v>0</v>
      </c>
      <c r="O209" s="19" t="str">
        <f t="shared" si="62"/>
        <v> </v>
      </c>
      <c r="P209" s="19" t="str">
        <f t="shared" si="63"/>
        <v> </v>
      </c>
      <c r="Q209" s="19" t="str">
        <f t="shared" si="64"/>
        <v> </v>
      </c>
      <c r="R209" s="23" t="str">
        <f t="shared" si="65"/>
        <v> </v>
      </c>
      <c r="S209" s="20" t="str">
        <f t="shared" si="74"/>
        <v> </v>
      </c>
      <c r="T209" s="19"/>
      <c r="U209" s="31">
        <v>196</v>
      </c>
      <c r="V209" s="31" t="str">
        <f t="shared" si="76"/>
        <v> </v>
      </c>
      <c r="W209" s="31"/>
      <c r="X209" s="31">
        <v>196</v>
      </c>
      <c r="Y209" s="31" t="str">
        <f t="shared" si="75"/>
        <v> </v>
      </c>
      <c r="Z209" s="31"/>
    </row>
    <row r="210" spans="1:26" ht="10.5">
      <c r="A210" s="21" t="str">
        <f t="shared" si="58"/>
        <v> </v>
      </c>
      <c r="B210" s="22" t="str">
        <f t="shared" si="59"/>
        <v> </v>
      </c>
      <c r="C210" s="22" t="str">
        <f>+IF(A210=" "," ",IF(A211=" ",($H$2-SUM($C$13:C209)),($H$2/$C$2)))</f>
        <v> </v>
      </c>
      <c r="D210" s="22" t="str">
        <f t="shared" si="71"/>
        <v> </v>
      </c>
      <c r="E210" s="22"/>
      <c r="F210" s="22" t="str">
        <f t="shared" si="72"/>
        <v> </v>
      </c>
      <c r="G210" s="22" t="str">
        <f t="shared" si="73"/>
        <v> </v>
      </c>
      <c r="H210" s="25" t="str">
        <f>+IF(J210=$I$2,XIRR($G$12:G210,$K$12:K210)," ")</f>
        <v> </v>
      </c>
      <c r="I210" s="25" t="str">
        <f>+IF(J210=$I$2,XIRR($F$12:F210,$K$12:K210)," ")</f>
        <v> </v>
      </c>
      <c r="J210" s="20" t="str">
        <f>IF(J209=" "," ",IF(EDATE(J209,1)&gt;$I$2," ",EDATE($J$13,L209)))</f>
        <v> </v>
      </c>
      <c r="K210" s="20" t="str">
        <f t="shared" si="69"/>
        <v> </v>
      </c>
      <c r="L210" s="19" t="str">
        <f t="shared" si="60"/>
        <v> </v>
      </c>
      <c r="M210" s="26" t="str">
        <f t="shared" si="61"/>
        <v> </v>
      </c>
      <c r="N210" s="26">
        <f t="shared" si="70"/>
        <v>0</v>
      </c>
      <c r="O210" s="19" t="str">
        <f t="shared" si="62"/>
        <v> </v>
      </c>
      <c r="P210" s="19" t="str">
        <f t="shared" si="63"/>
        <v> </v>
      </c>
      <c r="Q210" s="19" t="str">
        <f t="shared" si="64"/>
        <v> </v>
      </c>
      <c r="R210" s="23" t="str">
        <f t="shared" si="65"/>
        <v> </v>
      </c>
      <c r="S210" s="20" t="str">
        <f t="shared" si="74"/>
        <v> </v>
      </c>
      <c r="T210" s="19"/>
      <c r="U210" s="31">
        <v>197</v>
      </c>
      <c r="V210" s="31" t="str">
        <f t="shared" si="76"/>
        <v> </v>
      </c>
      <c r="W210" s="31"/>
      <c r="X210" s="31">
        <v>197</v>
      </c>
      <c r="Y210" s="31" t="str">
        <f t="shared" si="75"/>
        <v> </v>
      </c>
      <c r="Z210" s="31"/>
    </row>
    <row r="211" spans="1:26" ht="10.5">
      <c r="A211" s="21" t="str">
        <f t="shared" si="58"/>
        <v> </v>
      </c>
      <c r="B211" s="22" t="str">
        <f t="shared" si="59"/>
        <v> </v>
      </c>
      <c r="C211" s="22" t="str">
        <f>+IF(A211=" "," ",IF(A212=" ",($H$2-SUM($C$13:C210)),($H$2/$C$2)))</f>
        <v> </v>
      </c>
      <c r="D211" s="22" t="str">
        <f t="shared" si="71"/>
        <v> </v>
      </c>
      <c r="E211" s="22"/>
      <c r="F211" s="22" t="str">
        <f t="shared" si="72"/>
        <v> </v>
      </c>
      <c r="G211" s="22" t="str">
        <f t="shared" si="73"/>
        <v> </v>
      </c>
      <c r="H211" s="25" t="str">
        <f>+IF(J211=$I$2,XIRR($G$12:G211,$K$12:K211)," ")</f>
        <v> </v>
      </c>
      <c r="I211" s="25" t="str">
        <f>+IF(J211=$I$2,XIRR($F$12:F211,$K$12:K211)," ")</f>
        <v> </v>
      </c>
      <c r="J211" s="20" t="str">
        <f>IF(J210=" "," ",IF(EDATE(J210,1)&gt;$I$2," ",EDATE($J$13,L210)))</f>
        <v> </v>
      </c>
      <c r="K211" s="20" t="str">
        <f t="shared" si="69"/>
        <v> </v>
      </c>
      <c r="L211" s="19" t="str">
        <f t="shared" si="60"/>
        <v> </v>
      </c>
      <c r="M211" s="26" t="str">
        <f t="shared" si="61"/>
        <v> </v>
      </c>
      <c r="N211" s="26">
        <f t="shared" si="70"/>
        <v>0</v>
      </c>
      <c r="O211" s="19" t="str">
        <f t="shared" si="62"/>
        <v> </v>
      </c>
      <c r="P211" s="19" t="str">
        <f t="shared" si="63"/>
        <v> </v>
      </c>
      <c r="Q211" s="19" t="str">
        <f t="shared" si="64"/>
        <v> </v>
      </c>
      <c r="R211" s="23" t="str">
        <f t="shared" si="65"/>
        <v> </v>
      </c>
      <c r="S211" s="20" t="str">
        <f t="shared" si="74"/>
        <v> </v>
      </c>
      <c r="T211" s="19"/>
      <c r="U211" s="31">
        <v>198</v>
      </c>
      <c r="V211" s="31" t="str">
        <f t="shared" si="76"/>
        <v> </v>
      </c>
      <c r="W211" s="31"/>
      <c r="X211" s="31">
        <v>198</v>
      </c>
      <c r="Y211" s="31" t="str">
        <f t="shared" si="75"/>
        <v> </v>
      </c>
      <c r="Z211" s="31"/>
    </row>
    <row r="212" spans="1:26" ht="10.5">
      <c r="A212" s="21" t="str">
        <f t="shared" si="58"/>
        <v> </v>
      </c>
      <c r="B212" s="22" t="str">
        <f t="shared" si="59"/>
        <v> </v>
      </c>
      <c r="C212" s="22" t="str">
        <f>+IF(A212=" "," ",IF(A213=" ",($H$2-SUM($C$13:C211)),($H$2/$C$2)))</f>
        <v> </v>
      </c>
      <c r="D212" s="22" t="str">
        <f t="shared" si="71"/>
        <v> </v>
      </c>
      <c r="E212" s="22"/>
      <c r="F212" s="22" t="str">
        <f t="shared" si="72"/>
        <v> </v>
      </c>
      <c r="G212" s="22" t="str">
        <f t="shared" si="73"/>
        <v> </v>
      </c>
      <c r="H212" s="25" t="str">
        <f>+IF(J212=$I$2,XIRR($G$12:G212,$K$12:K212)," ")</f>
        <v> </v>
      </c>
      <c r="I212" s="25" t="str">
        <f>+IF(J212=$I$2,XIRR($F$12:F212,$K$12:K212)," ")</f>
        <v> </v>
      </c>
      <c r="J212" s="20" t="str">
        <f>IF(J211=" "," ",IF(EDATE(J211,1)&gt;$I$2," ",EDATE($J$13,L211)))</f>
        <v> </v>
      </c>
      <c r="K212" s="20" t="str">
        <f t="shared" si="69"/>
        <v> </v>
      </c>
      <c r="L212" s="19" t="str">
        <f t="shared" si="60"/>
        <v> </v>
      </c>
      <c r="M212" s="26" t="str">
        <f t="shared" si="61"/>
        <v> </v>
      </c>
      <c r="N212" s="26">
        <f t="shared" si="70"/>
        <v>0</v>
      </c>
      <c r="O212" s="19" t="str">
        <f t="shared" si="62"/>
        <v> </v>
      </c>
      <c r="P212" s="19" t="str">
        <f t="shared" si="63"/>
        <v> </v>
      </c>
      <c r="Q212" s="19" t="str">
        <f t="shared" si="64"/>
        <v> </v>
      </c>
      <c r="R212" s="23" t="str">
        <f t="shared" si="65"/>
        <v> </v>
      </c>
      <c r="S212" s="20" t="str">
        <f t="shared" si="74"/>
        <v> </v>
      </c>
      <c r="T212" s="19"/>
      <c r="U212" s="31">
        <v>199</v>
      </c>
      <c r="V212" s="31" t="str">
        <f t="shared" si="76"/>
        <v> </v>
      </c>
      <c r="W212" s="31"/>
      <c r="X212" s="31">
        <v>199</v>
      </c>
      <c r="Y212" s="31" t="str">
        <f t="shared" si="75"/>
        <v> </v>
      </c>
      <c r="Z212" s="31"/>
    </row>
    <row r="213" spans="1:26" ht="10.5">
      <c r="A213" s="21" t="str">
        <f t="shared" si="58"/>
        <v> </v>
      </c>
      <c r="B213" s="22" t="str">
        <f t="shared" si="59"/>
        <v> </v>
      </c>
      <c r="C213" s="22" t="str">
        <f>+IF(A213=" "," ",IF(A214=" ",($H$2-SUM($C$13:C212)),($H$2/$C$2)))</f>
        <v> </v>
      </c>
      <c r="D213" s="22" t="str">
        <f t="shared" si="71"/>
        <v> </v>
      </c>
      <c r="E213" s="22"/>
      <c r="F213" s="22" t="str">
        <f t="shared" si="72"/>
        <v> </v>
      </c>
      <c r="G213" s="22" t="str">
        <f t="shared" si="73"/>
        <v> </v>
      </c>
      <c r="H213" s="25" t="str">
        <f>+IF(J213=$I$2,XIRR($G$12:G213,$K$12:K213)," ")</f>
        <v> </v>
      </c>
      <c r="I213" s="25" t="str">
        <f>+IF(J213=$I$2,XIRR($F$12:F213,$K$12:K213)," ")</f>
        <v> </v>
      </c>
      <c r="J213" s="20" t="str">
        <f>IF(J212=" "," ",IF(EDATE(J212,1)&gt;$I$2," ",EDATE($J$13,L212)))</f>
        <v> </v>
      </c>
      <c r="K213" s="20" t="str">
        <f t="shared" si="69"/>
        <v> </v>
      </c>
      <c r="L213" s="19" t="str">
        <f t="shared" si="60"/>
        <v> </v>
      </c>
      <c r="M213" s="26" t="str">
        <f t="shared" si="61"/>
        <v> </v>
      </c>
      <c r="N213" s="26">
        <f t="shared" si="70"/>
        <v>0</v>
      </c>
      <c r="O213" s="19" t="str">
        <f t="shared" si="62"/>
        <v> </v>
      </c>
      <c r="P213" s="19" t="str">
        <f t="shared" si="63"/>
        <v> </v>
      </c>
      <c r="Q213" s="19" t="str">
        <f t="shared" si="64"/>
        <v> </v>
      </c>
      <c r="R213" s="23" t="str">
        <f t="shared" si="65"/>
        <v> </v>
      </c>
      <c r="S213" s="20" t="str">
        <f t="shared" si="74"/>
        <v> </v>
      </c>
      <c r="T213" s="19"/>
      <c r="U213" s="31">
        <v>200</v>
      </c>
      <c r="V213" s="31" t="str">
        <f t="shared" si="76"/>
        <v> </v>
      </c>
      <c r="W213" s="31"/>
      <c r="X213" s="31">
        <v>200</v>
      </c>
      <c r="Y213" s="31" t="str">
        <f t="shared" si="75"/>
        <v> </v>
      </c>
      <c r="Z213" s="31"/>
    </row>
    <row r="214" spans="1:26" ht="10.5">
      <c r="A214" s="21" t="str">
        <f t="shared" si="58"/>
        <v> </v>
      </c>
      <c r="B214" s="22" t="str">
        <f t="shared" si="59"/>
        <v> </v>
      </c>
      <c r="C214" s="22" t="str">
        <f>+IF(A214=" "," ",IF(A215=" ",($H$2-SUM($C$13:C213)),($H$2/$C$2)))</f>
        <v> </v>
      </c>
      <c r="D214" s="22" t="str">
        <f t="shared" si="71"/>
        <v> </v>
      </c>
      <c r="E214" s="22"/>
      <c r="F214" s="22" t="str">
        <f t="shared" si="72"/>
        <v> </v>
      </c>
      <c r="G214" s="22" t="str">
        <f t="shared" si="73"/>
        <v> </v>
      </c>
      <c r="H214" s="25" t="str">
        <f>+IF(J214=$I$2,XIRR($G$12:G214,$K$12:K214)," ")</f>
        <v> </v>
      </c>
      <c r="I214" s="25" t="str">
        <f>+IF(J214=$I$2,XIRR($F$12:F214,$K$12:K214)," ")</f>
        <v> </v>
      </c>
      <c r="J214" s="20" t="str">
        <f>IF(J213=" "," ",IF(EDATE(J213,1)&gt;$I$2," ",EDATE($J$13,L213)))</f>
        <v> </v>
      </c>
      <c r="K214" s="20" t="str">
        <f t="shared" si="69"/>
        <v> </v>
      </c>
      <c r="L214" s="19" t="str">
        <f t="shared" si="60"/>
        <v> </v>
      </c>
      <c r="M214" s="26" t="str">
        <f t="shared" si="61"/>
        <v> </v>
      </c>
      <c r="N214" s="26">
        <f t="shared" si="70"/>
        <v>0</v>
      </c>
      <c r="O214" s="19" t="str">
        <f t="shared" si="62"/>
        <v> </v>
      </c>
      <c r="P214" s="19" t="str">
        <f t="shared" si="63"/>
        <v> </v>
      </c>
      <c r="Q214" s="19" t="str">
        <f t="shared" si="64"/>
        <v> </v>
      </c>
      <c r="R214" s="23" t="str">
        <f t="shared" si="65"/>
        <v> </v>
      </c>
      <c r="S214" s="20" t="str">
        <f t="shared" si="74"/>
        <v> </v>
      </c>
      <c r="T214" s="19"/>
      <c r="U214" s="31">
        <v>201</v>
      </c>
      <c r="V214" s="31" t="str">
        <f t="shared" si="76"/>
        <v> </v>
      </c>
      <c r="W214" s="31"/>
      <c r="X214" s="31">
        <v>201</v>
      </c>
      <c r="Y214" s="31" t="str">
        <f t="shared" si="75"/>
        <v> </v>
      </c>
      <c r="Z214" s="31"/>
    </row>
    <row r="215" spans="1:26" ht="10.5">
      <c r="A215" s="21" t="str">
        <f t="shared" si="58"/>
        <v> </v>
      </c>
      <c r="B215" s="22" t="str">
        <f t="shared" si="59"/>
        <v> </v>
      </c>
      <c r="C215" s="22" t="str">
        <f>+IF(A215=" "," ",IF(A216=" ",($H$2-SUM($C$13:C214)),($H$2/$C$2)))</f>
        <v> </v>
      </c>
      <c r="D215" s="22" t="str">
        <f t="shared" si="71"/>
        <v> </v>
      </c>
      <c r="E215" s="22"/>
      <c r="F215" s="22" t="str">
        <f t="shared" si="72"/>
        <v> </v>
      </c>
      <c r="G215" s="22" t="str">
        <f t="shared" si="73"/>
        <v> </v>
      </c>
      <c r="H215" s="25" t="str">
        <f>+IF(J215=$I$2,XIRR($G$12:G215,$K$12:K215)," ")</f>
        <v> </v>
      </c>
      <c r="I215" s="25" t="str">
        <f>+IF(J215=$I$2,XIRR($F$12:F215,$K$12:K215)," ")</f>
        <v> </v>
      </c>
      <c r="J215" s="20" t="str">
        <f>IF(J214=" "," ",IF(EDATE(J214,1)&gt;$I$2," ",EDATE($J$13,L214)))</f>
        <v> </v>
      </c>
      <c r="K215" s="20" t="str">
        <f t="shared" si="69"/>
        <v> </v>
      </c>
      <c r="L215" s="19" t="str">
        <f t="shared" si="60"/>
        <v> </v>
      </c>
      <c r="M215" s="26" t="str">
        <f t="shared" si="61"/>
        <v> </v>
      </c>
      <c r="N215" s="26">
        <f t="shared" si="70"/>
        <v>0</v>
      </c>
      <c r="O215" s="19" t="str">
        <f t="shared" si="62"/>
        <v> </v>
      </c>
      <c r="P215" s="19" t="str">
        <f t="shared" si="63"/>
        <v> </v>
      </c>
      <c r="Q215" s="19" t="str">
        <f t="shared" si="64"/>
        <v> </v>
      </c>
      <c r="R215" s="23" t="str">
        <f t="shared" si="65"/>
        <v> </v>
      </c>
      <c r="S215" s="20" t="str">
        <f t="shared" si="74"/>
        <v> </v>
      </c>
      <c r="T215" s="19"/>
      <c r="U215" s="31">
        <v>202</v>
      </c>
      <c r="V215" s="31" t="str">
        <f t="shared" si="76"/>
        <v> </v>
      </c>
      <c r="W215" s="31"/>
      <c r="X215" s="31">
        <v>202</v>
      </c>
      <c r="Y215" s="31" t="str">
        <f t="shared" si="75"/>
        <v> </v>
      </c>
      <c r="Z215" s="31"/>
    </row>
    <row r="216" spans="1:26" ht="10.5">
      <c r="A216" s="21" t="str">
        <f t="shared" si="58"/>
        <v> </v>
      </c>
      <c r="B216" s="22" t="str">
        <f t="shared" si="59"/>
        <v> </v>
      </c>
      <c r="C216" s="22" t="str">
        <f>+IF(A216=" "," ",IF(A217=" ",($H$2-SUM($C$13:C215)),($H$2/$C$2)))</f>
        <v> </v>
      </c>
      <c r="D216" s="22" t="str">
        <f t="shared" si="71"/>
        <v> </v>
      </c>
      <c r="E216" s="22"/>
      <c r="F216" s="22" t="str">
        <f t="shared" si="72"/>
        <v> </v>
      </c>
      <c r="G216" s="22" t="str">
        <f t="shared" si="73"/>
        <v> </v>
      </c>
      <c r="H216" s="25" t="str">
        <f>+IF(J216=$I$2,XIRR($G$12:G216,$K$12:K216)," ")</f>
        <v> </v>
      </c>
      <c r="I216" s="25" t="str">
        <f>+IF(J216=$I$2,XIRR($F$12:F216,$K$12:K216)," ")</f>
        <v> </v>
      </c>
      <c r="J216" s="20" t="str">
        <f>IF(J215=" "," ",IF(EDATE(J215,1)&gt;$I$2," ",EDATE($J$13,L215)))</f>
        <v> </v>
      </c>
      <c r="K216" s="20" t="str">
        <f t="shared" si="69"/>
        <v> </v>
      </c>
      <c r="L216" s="19" t="str">
        <f t="shared" si="60"/>
        <v> </v>
      </c>
      <c r="M216" s="26" t="str">
        <f t="shared" si="61"/>
        <v> </v>
      </c>
      <c r="N216" s="26">
        <f t="shared" si="70"/>
        <v>0</v>
      </c>
      <c r="O216" s="19" t="str">
        <f t="shared" si="62"/>
        <v> </v>
      </c>
      <c r="P216" s="19" t="str">
        <f t="shared" si="63"/>
        <v> </v>
      </c>
      <c r="Q216" s="19" t="str">
        <f t="shared" si="64"/>
        <v> </v>
      </c>
      <c r="R216" s="23" t="str">
        <f t="shared" si="65"/>
        <v> </v>
      </c>
      <c r="S216" s="20" t="str">
        <f t="shared" si="74"/>
        <v> </v>
      </c>
      <c r="T216" s="19"/>
      <c r="U216" s="31">
        <v>203</v>
      </c>
      <c r="V216" s="31" t="str">
        <f t="shared" si="76"/>
        <v> </v>
      </c>
      <c r="W216" s="31"/>
      <c r="X216" s="31">
        <v>203</v>
      </c>
      <c r="Y216" s="31" t="str">
        <f t="shared" si="75"/>
        <v> </v>
      </c>
      <c r="Z216" s="31"/>
    </row>
    <row r="217" spans="1:26" ht="10.5">
      <c r="A217" s="21" t="str">
        <f t="shared" si="58"/>
        <v> </v>
      </c>
      <c r="B217" s="22" t="str">
        <f t="shared" si="59"/>
        <v> </v>
      </c>
      <c r="C217" s="22" t="str">
        <f>+IF(A217=" "," ",IF(A218=" ",($H$2-SUM($C$13:C216)),($H$2/$C$2)))</f>
        <v> </v>
      </c>
      <c r="D217" s="22" t="str">
        <f t="shared" si="71"/>
        <v> </v>
      </c>
      <c r="E217" s="22" t="str">
        <f>IF(A218=" "," ",IF(U230=U230,SUM(V218:V229),W217+SUM(V218:V229))+IF(X230=X230,SUM(Y218:Y229),Z217+SUM(Y218:Y229)))</f>
        <v> </v>
      </c>
      <c r="F217" s="22" t="str">
        <f t="shared" si="72"/>
        <v> </v>
      </c>
      <c r="G217" s="22" t="str">
        <f t="shared" si="73"/>
        <v> </v>
      </c>
      <c r="H217" s="25" t="str">
        <f>+IF(J217=$I$2,XIRR($G$12:G217,$K$12:K217)," ")</f>
        <v> </v>
      </c>
      <c r="I217" s="25" t="str">
        <f>+IF(J217=$I$2,XIRR($F$12:F217,$K$12:K217)," ")</f>
        <v> </v>
      </c>
      <c r="J217" s="20" t="str">
        <f>IF(J216=" "," ",IF(EDATE(J216,1)&gt;$I$2," ",EDATE($J$13,L216)))</f>
        <v> </v>
      </c>
      <c r="K217" s="20" t="str">
        <f t="shared" si="69"/>
        <v> </v>
      </c>
      <c r="L217" s="19" t="str">
        <f t="shared" si="60"/>
        <v> </v>
      </c>
      <c r="M217" s="26" t="str">
        <f t="shared" si="61"/>
        <v> </v>
      </c>
      <c r="N217" s="26">
        <f t="shared" si="70"/>
        <v>0</v>
      </c>
      <c r="O217" s="19" t="str">
        <f t="shared" si="62"/>
        <v> </v>
      </c>
      <c r="P217" s="19" t="str">
        <f t="shared" si="63"/>
        <v> </v>
      </c>
      <c r="Q217" s="19" t="str">
        <f t="shared" si="64"/>
        <v> </v>
      </c>
      <c r="R217" s="23" t="str">
        <f t="shared" si="65"/>
        <v> </v>
      </c>
      <c r="S217" s="20" t="str">
        <f t="shared" si="74"/>
        <v> </v>
      </c>
      <c r="T217" s="19"/>
      <c r="U217" s="31">
        <v>204</v>
      </c>
      <c r="V217" s="31" t="str">
        <f t="shared" si="76"/>
        <v> </v>
      </c>
      <c r="W217" s="31">
        <f>+$F$2</f>
        <v>88333</v>
      </c>
      <c r="X217" s="31">
        <v>204</v>
      </c>
      <c r="Y217" s="31" t="str">
        <f t="shared" si="75"/>
        <v> </v>
      </c>
      <c r="Z217" s="31" t="e">
        <f>+instruction!$D$23*differentiated!B218</f>
        <v>#VALUE!</v>
      </c>
    </row>
    <row r="218" spans="1:26" ht="10.5">
      <c r="A218" s="21" t="str">
        <f t="shared" si="58"/>
        <v> </v>
      </c>
      <c r="B218" s="22" t="str">
        <f t="shared" si="59"/>
        <v> </v>
      </c>
      <c r="C218" s="22" t="str">
        <f>+IF(A218=" "," ",IF(A219=" ",($H$2-SUM($C$13:C217)),($H$2/$C$2)))</f>
        <v> </v>
      </c>
      <c r="D218" s="22" t="str">
        <f t="shared" si="71"/>
        <v> </v>
      </c>
      <c r="E218" s="22"/>
      <c r="F218" s="22" t="str">
        <f t="shared" si="72"/>
        <v> </v>
      </c>
      <c r="G218" s="22" t="str">
        <f t="shared" si="73"/>
        <v> </v>
      </c>
      <c r="H218" s="25" t="str">
        <f>+IF(J218=$I$2,XIRR($G$12:G218,$K$12:K218)," ")</f>
        <v> </v>
      </c>
      <c r="I218" s="25" t="str">
        <f>+IF(J218=$I$2,XIRR($F$12:F218,$K$12:K218)," ")</f>
        <v> </v>
      </c>
      <c r="J218" s="20" t="str">
        <f>IF(J217=" "," ",IF(EDATE(J217,1)&gt;$I$2," ",EDATE($J$13,L217)))</f>
        <v> </v>
      </c>
      <c r="K218" s="20" t="str">
        <f t="shared" si="69"/>
        <v> </v>
      </c>
      <c r="L218" s="19" t="str">
        <f t="shared" si="60"/>
        <v> </v>
      </c>
      <c r="M218" s="26" t="str">
        <f t="shared" si="61"/>
        <v> </v>
      </c>
      <c r="N218" s="26">
        <f t="shared" si="70"/>
        <v>0</v>
      </c>
      <c r="O218" s="19" t="str">
        <f t="shared" si="62"/>
        <v> </v>
      </c>
      <c r="P218" s="19" t="str">
        <f t="shared" si="63"/>
        <v> </v>
      </c>
      <c r="Q218" s="19" t="str">
        <f t="shared" si="64"/>
        <v> </v>
      </c>
      <c r="R218" s="23" t="str">
        <f t="shared" si="65"/>
        <v> </v>
      </c>
      <c r="S218" s="20" t="str">
        <f t="shared" si="74"/>
        <v> </v>
      </c>
      <c r="T218" s="19"/>
      <c r="U218" s="31">
        <v>205</v>
      </c>
      <c r="V218" s="31" t="str">
        <f t="shared" si="76"/>
        <v> </v>
      </c>
      <c r="W218" s="31"/>
      <c r="X218" s="31">
        <v>205</v>
      </c>
      <c r="Y218" s="31" t="str">
        <f aca="true" t="shared" si="77" ref="Y218:Y229">IF(A218=" "," ",($Z$217/12))</f>
        <v> </v>
      </c>
      <c r="Z218" s="31"/>
    </row>
    <row r="219" spans="1:26" ht="10.5">
      <c r="A219" s="21" t="str">
        <f t="shared" si="58"/>
        <v> </v>
      </c>
      <c r="B219" s="22" t="str">
        <f t="shared" si="59"/>
        <v> </v>
      </c>
      <c r="C219" s="22" t="str">
        <f>+IF(A219=" "," ",IF(A220=" ",($H$2-SUM($C$13:C218)),($H$2/$C$2)))</f>
        <v> </v>
      </c>
      <c r="D219" s="22" t="str">
        <f t="shared" si="71"/>
        <v> </v>
      </c>
      <c r="E219" s="22"/>
      <c r="F219" s="22" t="str">
        <f t="shared" si="72"/>
        <v> </v>
      </c>
      <c r="G219" s="22" t="str">
        <f t="shared" si="73"/>
        <v> </v>
      </c>
      <c r="H219" s="25" t="str">
        <f>+IF(J219=$I$2,XIRR($G$12:G219,$K$12:K219)," ")</f>
        <v> </v>
      </c>
      <c r="I219" s="25" t="str">
        <f>+IF(J219=$I$2,XIRR($F$12:F219,$K$12:K219)," ")</f>
        <v> </v>
      </c>
      <c r="J219" s="20" t="str">
        <f>IF(J218=" "," ",IF(EDATE(J218,1)&gt;$I$2," ",EDATE($J$13,L218)))</f>
        <v> </v>
      </c>
      <c r="K219" s="20" t="str">
        <f t="shared" si="69"/>
        <v> </v>
      </c>
      <c r="L219" s="19" t="str">
        <f t="shared" si="60"/>
        <v> </v>
      </c>
      <c r="M219" s="26" t="str">
        <f t="shared" si="61"/>
        <v> </v>
      </c>
      <c r="N219" s="26">
        <f t="shared" si="70"/>
        <v>0</v>
      </c>
      <c r="O219" s="19" t="str">
        <f t="shared" si="62"/>
        <v> </v>
      </c>
      <c r="P219" s="19" t="str">
        <f t="shared" si="63"/>
        <v> </v>
      </c>
      <c r="Q219" s="19" t="str">
        <f t="shared" si="64"/>
        <v> </v>
      </c>
      <c r="R219" s="23" t="str">
        <f t="shared" si="65"/>
        <v> </v>
      </c>
      <c r="S219" s="20" t="str">
        <f t="shared" si="74"/>
        <v> </v>
      </c>
      <c r="T219" s="19"/>
      <c r="U219" s="31">
        <v>206</v>
      </c>
      <c r="V219" s="31" t="str">
        <f t="shared" si="76"/>
        <v> </v>
      </c>
      <c r="W219" s="31"/>
      <c r="X219" s="31">
        <v>206</v>
      </c>
      <c r="Y219" s="31" t="str">
        <f t="shared" si="77"/>
        <v> </v>
      </c>
      <c r="Z219" s="31"/>
    </row>
    <row r="220" spans="1:26" ht="10.5">
      <c r="A220" s="21" t="str">
        <f t="shared" si="58"/>
        <v> </v>
      </c>
      <c r="B220" s="22" t="str">
        <f t="shared" si="59"/>
        <v> </v>
      </c>
      <c r="C220" s="22" t="str">
        <f>+IF(A220=" "," ",IF(A221=" ",($H$2-SUM($C$13:C219)),($H$2/$C$2)))</f>
        <v> </v>
      </c>
      <c r="D220" s="22" t="str">
        <f t="shared" si="71"/>
        <v> </v>
      </c>
      <c r="E220" s="22"/>
      <c r="F220" s="22" t="str">
        <f t="shared" si="72"/>
        <v> </v>
      </c>
      <c r="G220" s="22" t="str">
        <f t="shared" si="73"/>
        <v> </v>
      </c>
      <c r="H220" s="25" t="str">
        <f>+IF(J220=$I$2,XIRR($G$12:G220,$K$12:K220)," ")</f>
        <v> </v>
      </c>
      <c r="I220" s="25" t="str">
        <f>+IF(J220=$I$2,XIRR($F$12:F220,$K$12:K220)," ")</f>
        <v> </v>
      </c>
      <c r="J220" s="20" t="str">
        <f>IF(J219=" "," ",IF(EDATE(J219,1)&gt;$I$2," ",EDATE($J$13,L219)))</f>
        <v> </v>
      </c>
      <c r="K220" s="20" t="str">
        <f t="shared" si="69"/>
        <v> </v>
      </c>
      <c r="L220" s="19" t="str">
        <f t="shared" si="60"/>
        <v> </v>
      </c>
      <c r="M220" s="26" t="str">
        <f t="shared" si="61"/>
        <v> </v>
      </c>
      <c r="N220" s="26">
        <f t="shared" si="70"/>
        <v>0</v>
      </c>
      <c r="O220" s="19" t="str">
        <f t="shared" si="62"/>
        <v> </v>
      </c>
      <c r="P220" s="19" t="str">
        <f t="shared" si="63"/>
        <v> </v>
      </c>
      <c r="Q220" s="19" t="str">
        <f t="shared" si="64"/>
        <v> </v>
      </c>
      <c r="R220" s="23" t="str">
        <f t="shared" si="65"/>
        <v> </v>
      </c>
      <c r="S220" s="20" t="str">
        <f t="shared" si="74"/>
        <v> </v>
      </c>
      <c r="T220" s="19"/>
      <c r="U220" s="31">
        <v>207</v>
      </c>
      <c r="V220" s="31" t="str">
        <f t="shared" si="76"/>
        <v> </v>
      </c>
      <c r="W220" s="31"/>
      <c r="X220" s="31">
        <v>207</v>
      </c>
      <c r="Y220" s="31" t="str">
        <f t="shared" si="77"/>
        <v> </v>
      </c>
      <c r="Z220" s="31"/>
    </row>
    <row r="221" spans="1:26" ht="10.5">
      <c r="A221" s="21" t="str">
        <f t="shared" si="58"/>
        <v> </v>
      </c>
      <c r="B221" s="22" t="str">
        <f t="shared" si="59"/>
        <v> </v>
      </c>
      <c r="C221" s="22" t="str">
        <f>+IF(A221=" "," ",IF(A222=" ",($H$2-SUM($C$13:C220)),($H$2/$C$2)))</f>
        <v> </v>
      </c>
      <c r="D221" s="22" t="str">
        <f t="shared" si="71"/>
        <v> </v>
      </c>
      <c r="E221" s="22"/>
      <c r="F221" s="22" t="str">
        <f t="shared" si="72"/>
        <v> </v>
      </c>
      <c r="G221" s="22" t="str">
        <f t="shared" si="73"/>
        <v> </v>
      </c>
      <c r="H221" s="25" t="str">
        <f>+IF(J221=$I$2,XIRR($G$12:G221,$K$12:K221)," ")</f>
        <v> </v>
      </c>
      <c r="I221" s="25" t="str">
        <f>+IF(J221=$I$2,XIRR($F$12:F221,$K$12:K221)," ")</f>
        <v> </v>
      </c>
      <c r="J221" s="20" t="str">
        <f>IF(J220=" "," ",IF(EDATE(J220,1)&gt;$I$2," ",EDATE($J$13,L220)))</f>
        <v> </v>
      </c>
      <c r="K221" s="20" t="str">
        <f t="shared" si="69"/>
        <v> </v>
      </c>
      <c r="L221" s="19" t="str">
        <f t="shared" si="60"/>
        <v> </v>
      </c>
      <c r="M221" s="26" t="str">
        <f t="shared" si="61"/>
        <v> </v>
      </c>
      <c r="N221" s="26">
        <f t="shared" si="70"/>
        <v>0</v>
      </c>
      <c r="O221" s="19" t="str">
        <f t="shared" si="62"/>
        <v> </v>
      </c>
      <c r="P221" s="19" t="str">
        <f t="shared" si="63"/>
        <v> </v>
      </c>
      <c r="Q221" s="19" t="str">
        <f t="shared" si="64"/>
        <v> </v>
      </c>
      <c r="R221" s="23" t="str">
        <f t="shared" si="65"/>
        <v> </v>
      </c>
      <c r="S221" s="20" t="str">
        <f t="shared" si="74"/>
        <v> </v>
      </c>
      <c r="T221" s="19"/>
      <c r="U221" s="31">
        <v>208</v>
      </c>
      <c r="V221" s="31" t="str">
        <f t="shared" si="76"/>
        <v> </v>
      </c>
      <c r="W221" s="31"/>
      <c r="X221" s="31">
        <v>208</v>
      </c>
      <c r="Y221" s="31" t="str">
        <f t="shared" si="77"/>
        <v> </v>
      </c>
      <c r="Z221" s="31"/>
    </row>
    <row r="222" spans="1:26" ht="10.5">
      <c r="A222" s="21" t="str">
        <f t="shared" si="58"/>
        <v> </v>
      </c>
      <c r="B222" s="22" t="str">
        <f t="shared" si="59"/>
        <v> </v>
      </c>
      <c r="C222" s="22" t="str">
        <f>+IF(A222=" "," ",IF(A223=" ",($H$2-SUM($C$13:C221)),($H$2/$C$2)))</f>
        <v> </v>
      </c>
      <c r="D222" s="22" t="str">
        <f t="shared" si="71"/>
        <v> </v>
      </c>
      <c r="E222" s="22"/>
      <c r="F222" s="22" t="str">
        <f t="shared" si="72"/>
        <v> </v>
      </c>
      <c r="G222" s="22" t="str">
        <f t="shared" si="73"/>
        <v> </v>
      </c>
      <c r="H222" s="25" t="str">
        <f>+IF(J222=$I$2,XIRR($G$12:G222,$K$12:K222)," ")</f>
        <v> </v>
      </c>
      <c r="I222" s="25" t="str">
        <f>+IF(J222=$I$2,XIRR($F$12:F222,$K$12:K222)," ")</f>
        <v> </v>
      </c>
      <c r="J222" s="20" t="str">
        <f>IF(J221=" "," ",IF(EDATE(J221,1)&gt;$I$2," ",EDATE($J$13,L221)))</f>
        <v> </v>
      </c>
      <c r="K222" s="20" t="str">
        <f t="shared" si="69"/>
        <v> </v>
      </c>
      <c r="L222" s="19" t="str">
        <f t="shared" si="60"/>
        <v> </v>
      </c>
      <c r="M222" s="26" t="str">
        <f t="shared" si="61"/>
        <v> </v>
      </c>
      <c r="N222" s="26">
        <f t="shared" si="70"/>
        <v>0</v>
      </c>
      <c r="O222" s="19" t="str">
        <f t="shared" si="62"/>
        <v> </v>
      </c>
      <c r="P222" s="19" t="str">
        <f t="shared" si="63"/>
        <v> </v>
      </c>
      <c r="Q222" s="19" t="str">
        <f t="shared" si="64"/>
        <v> </v>
      </c>
      <c r="R222" s="23" t="str">
        <f t="shared" si="65"/>
        <v> </v>
      </c>
      <c r="S222" s="20" t="str">
        <f t="shared" si="74"/>
        <v> </v>
      </c>
      <c r="T222" s="19"/>
      <c r="U222" s="31">
        <v>209</v>
      </c>
      <c r="V222" s="31" t="str">
        <f t="shared" si="76"/>
        <v> </v>
      </c>
      <c r="W222" s="31"/>
      <c r="X222" s="31">
        <v>209</v>
      </c>
      <c r="Y222" s="31" t="str">
        <f t="shared" si="77"/>
        <v> </v>
      </c>
      <c r="Z222" s="31"/>
    </row>
    <row r="223" spans="1:26" ht="10.5">
      <c r="A223" s="21" t="str">
        <f t="shared" si="58"/>
        <v> </v>
      </c>
      <c r="B223" s="22" t="str">
        <f t="shared" si="59"/>
        <v> </v>
      </c>
      <c r="C223" s="22" t="str">
        <f>+IF(A223=" "," ",IF(A224=" ",($H$2-SUM($C$13:C222)),($H$2/$C$2)))</f>
        <v> </v>
      </c>
      <c r="D223" s="22" t="str">
        <f t="shared" si="71"/>
        <v> </v>
      </c>
      <c r="E223" s="22"/>
      <c r="F223" s="22" t="str">
        <f t="shared" si="72"/>
        <v> </v>
      </c>
      <c r="G223" s="22" t="str">
        <f t="shared" si="73"/>
        <v> </v>
      </c>
      <c r="H223" s="25" t="str">
        <f>+IF(J223=$I$2,XIRR($G$12:G223,$K$12:K223)," ")</f>
        <v> </v>
      </c>
      <c r="I223" s="25" t="str">
        <f>+IF(J223=$I$2,XIRR($F$12:F223,$K$12:K223)," ")</f>
        <v> </v>
      </c>
      <c r="J223" s="20" t="str">
        <f>IF(J222=" "," ",IF(EDATE(J222,1)&gt;$I$2," ",EDATE($J$13,L222)))</f>
        <v> </v>
      </c>
      <c r="K223" s="20" t="str">
        <f t="shared" si="69"/>
        <v> </v>
      </c>
      <c r="L223" s="19" t="str">
        <f t="shared" si="60"/>
        <v> </v>
      </c>
      <c r="M223" s="26" t="str">
        <f t="shared" si="61"/>
        <v> </v>
      </c>
      <c r="N223" s="26">
        <f t="shared" si="70"/>
        <v>0</v>
      </c>
      <c r="O223" s="19" t="str">
        <f t="shared" si="62"/>
        <v> </v>
      </c>
      <c r="P223" s="19" t="str">
        <f t="shared" si="63"/>
        <v> </v>
      </c>
      <c r="Q223" s="19" t="str">
        <f t="shared" si="64"/>
        <v> </v>
      </c>
      <c r="R223" s="23" t="str">
        <f t="shared" si="65"/>
        <v> </v>
      </c>
      <c r="S223" s="20" t="str">
        <f t="shared" si="74"/>
        <v> </v>
      </c>
      <c r="T223" s="19"/>
      <c r="U223" s="31">
        <v>210</v>
      </c>
      <c r="V223" s="31" t="str">
        <f t="shared" si="76"/>
        <v> </v>
      </c>
      <c r="W223" s="31"/>
      <c r="X223" s="31">
        <v>210</v>
      </c>
      <c r="Y223" s="31" t="str">
        <f t="shared" si="77"/>
        <v> </v>
      </c>
      <c r="Z223" s="31"/>
    </row>
    <row r="224" spans="1:26" ht="10.5">
      <c r="A224" s="21" t="str">
        <f t="shared" si="58"/>
        <v> </v>
      </c>
      <c r="B224" s="22" t="str">
        <f t="shared" si="59"/>
        <v> </v>
      </c>
      <c r="C224" s="22" t="str">
        <f>+IF(A224=" "," ",IF(A225=" ",($H$2-SUM($C$13:C223)),($H$2/$C$2)))</f>
        <v> </v>
      </c>
      <c r="D224" s="22" t="str">
        <f t="shared" si="71"/>
        <v> </v>
      </c>
      <c r="E224" s="22"/>
      <c r="F224" s="22" t="str">
        <f t="shared" si="72"/>
        <v> </v>
      </c>
      <c r="G224" s="22" t="str">
        <f t="shared" si="73"/>
        <v> </v>
      </c>
      <c r="H224" s="25" t="str">
        <f>+IF(J224=$I$2,XIRR($G$12:G224,$K$12:K224)," ")</f>
        <v> </v>
      </c>
      <c r="I224" s="25" t="str">
        <f>+IF(J224=$I$2,XIRR($F$12:F224,$K$12:K224)," ")</f>
        <v> </v>
      </c>
      <c r="J224" s="20" t="str">
        <f>IF(J223=" "," ",IF(EDATE(J223,1)&gt;$I$2," ",EDATE($J$13,L223)))</f>
        <v> </v>
      </c>
      <c r="K224" s="20" t="str">
        <f t="shared" si="69"/>
        <v> </v>
      </c>
      <c r="L224" s="19" t="str">
        <f t="shared" si="60"/>
        <v> </v>
      </c>
      <c r="M224" s="26" t="str">
        <f t="shared" si="61"/>
        <v> </v>
      </c>
      <c r="N224" s="26">
        <f t="shared" si="70"/>
        <v>0</v>
      </c>
      <c r="O224" s="19" t="str">
        <f t="shared" si="62"/>
        <v> </v>
      </c>
      <c r="P224" s="19" t="str">
        <f t="shared" si="63"/>
        <v> </v>
      </c>
      <c r="Q224" s="19" t="str">
        <f t="shared" si="64"/>
        <v> </v>
      </c>
      <c r="R224" s="23" t="str">
        <f t="shared" si="65"/>
        <v> </v>
      </c>
      <c r="S224" s="20" t="str">
        <f t="shared" si="74"/>
        <v> </v>
      </c>
      <c r="T224" s="19"/>
      <c r="U224" s="31">
        <v>211</v>
      </c>
      <c r="V224" s="31" t="str">
        <f t="shared" si="76"/>
        <v> </v>
      </c>
      <c r="W224" s="31"/>
      <c r="X224" s="31">
        <v>211</v>
      </c>
      <c r="Y224" s="31" t="str">
        <f t="shared" si="77"/>
        <v> </v>
      </c>
      <c r="Z224" s="31"/>
    </row>
    <row r="225" spans="1:26" ht="10.5">
      <c r="A225" s="21" t="str">
        <f t="shared" si="58"/>
        <v> </v>
      </c>
      <c r="B225" s="22" t="str">
        <f t="shared" si="59"/>
        <v> </v>
      </c>
      <c r="C225" s="22" t="str">
        <f>+IF(A225=" "," ",IF(A226=" ",($H$2-SUM($C$13:C224)),($H$2/$C$2)))</f>
        <v> </v>
      </c>
      <c r="D225" s="22" t="str">
        <f t="shared" si="71"/>
        <v> </v>
      </c>
      <c r="E225" s="22"/>
      <c r="F225" s="22" t="str">
        <f t="shared" si="72"/>
        <v> </v>
      </c>
      <c r="G225" s="22" t="str">
        <f t="shared" si="73"/>
        <v> </v>
      </c>
      <c r="H225" s="25" t="str">
        <f>+IF(J225=$I$2,XIRR($G$12:G225,$K$12:K225)," ")</f>
        <v> </v>
      </c>
      <c r="I225" s="25" t="str">
        <f>+IF(J225=$I$2,XIRR($F$12:F225,$K$12:K225)," ")</f>
        <v> </v>
      </c>
      <c r="J225" s="20" t="str">
        <f>IF(J224=" "," ",IF(EDATE(J224,1)&gt;$I$2," ",EDATE($J$13,L224)))</f>
        <v> </v>
      </c>
      <c r="K225" s="20" t="str">
        <f t="shared" si="69"/>
        <v> </v>
      </c>
      <c r="L225" s="19" t="str">
        <f t="shared" si="60"/>
        <v> </v>
      </c>
      <c r="M225" s="26" t="str">
        <f t="shared" si="61"/>
        <v> </v>
      </c>
      <c r="N225" s="26">
        <f t="shared" si="70"/>
        <v>0</v>
      </c>
      <c r="O225" s="19" t="str">
        <f t="shared" si="62"/>
        <v> </v>
      </c>
      <c r="P225" s="19" t="str">
        <f t="shared" si="63"/>
        <v> </v>
      </c>
      <c r="Q225" s="19" t="str">
        <f t="shared" si="64"/>
        <v> </v>
      </c>
      <c r="R225" s="23" t="str">
        <f t="shared" si="65"/>
        <v> </v>
      </c>
      <c r="S225" s="20" t="str">
        <f t="shared" si="74"/>
        <v> </v>
      </c>
      <c r="T225" s="19"/>
      <c r="U225" s="31">
        <v>212</v>
      </c>
      <c r="V225" s="31" t="str">
        <f t="shared" si="76"/>
        <v> </v>
      </c>
      <c r="W225" s="31"/>
      <c r="X225" s="31">
        <v>212</v>
      </c>
      <c r="Y225" s="31" t="str">
        <f t="shared" si="77"/>
        <v> </v>
      </c>
      <c r="Z225" s="31"/>
    </row>
    <row r="226" spans="1:26" ht="10.5">
      <c r="A226" s="21" t="str">
        <f t="shared" si="58"/>
        <v> </v>
      </c>
      <c r="B226" s="22" t="str">
        <f t="shared" si="59"/>
        <v> </v>
      </c>
      <c r="C226" s="22" t="str">
        <f>+IF(A226=" "," ",IF(A227=" ",($H$2-SUM($C$13:C225)),($H$2/$C$2)))</f>
        <v> </v>
      </c>
      <c r="D226" s="22" t="str">
        <f t="shared" si="71"/>
        <v> </v>
      </c>
      <c r="E226" s="22"/>
      <c r="F226" s="22" t="str">
        <f t="shared" si="72"/>
        <v> </v>
      </c>
      <c r="G226" s="22" t="str">
        <f t="shared" si="73"/>
        <v> </v>
      </c>
      <c r="H226" s="25" t="str">
        <f>+IF(J226=$I$2,XIRR($G$12:G226,$K$12:K226)," ")</f>
        <v> </v>
      </c>
      <c r="I226" s="25" t="str">
        <f>+IF(J226=$I$2,XIRR($F$12:F226,$K$12:K226)," ")</f>
        <v> </v>
      </c>
      <c r="J226" s="20" t="str">
        <f>IF(J225=" "," ",IF(EDATE(J225,1)&gt;$I$2," ",EDATE($J$13,L225)))</f>
        <v> </v>
      </c>
      <c r="K226" s="20" t="str">
        <f t="shared" si="69"/>
        <v> </v>
      </c>
      <c r="L226" s="19" t="str">
        <f t="shared" si="60"/>
        <v> </v>
      </c>
      <c r="M226" s="26" t="str">
        <f t="shared" si="61"/>
        <v> </v>
      </c>
      <c r="N226" s="26">
        <f t="shared" si="70"/>
        <v>0</v>
      </c>
      <c r="O226" s="19" t="str">
        <f t="shared" si="62"/>
        <v> </v>
      </c>
      <c r="P226" s="19" t="str">
        <f t="shared" si="63"/>
        <v> </v>
      </c>
      <c r="Q226" s="19" t="str">
        <f t="shared" si="64"/>
        <v> </v>
      </c>
      <c r="R226" s="23" t="str">
        <f t="shared" si="65"/>
        <v> </v>
      </c>
      <c r="S226" s="20" t="str">
        <f t="shared" si="74"/>
        <v> </v>
      </c>
      <c r="T226" s="19"/>
      <c r="U226" s="31">
        <v>213</v>
      </c>
      <c r="V226" s="31" t="str">
        <f t="shared" si="76"/>
        <v> </v>
      </c>
      <c r="W226" s="31"/>
      <c r="X226" s="31">
        <v>213</v>
      </c>
      <c r="Y226" s="31" t="str">
        <f t="shared" si="77"/>
        <v> </v>
      </c>
      <c r="Z226" s="31"/>
    </row>
    <row r="227" spans="1:26" ht="10.5">
      <c r="A227" s="21" t="str">
        <f t="shared" si="58"/>
        <v> </v>
      </c>
      <c r="B227" s="22" t="str">
        <f t="shared" si="59"/>
        <v> </v>
      </c>
      <c r="C227" s="22" t="str">
        <f>+IF(A227=" "," ",IF(A228=" ",($H$2-SUM($C$13:C226)),($H$2/$C$2)))</f>
        <v> </v>
      </c>
      <c r="D227" s="22" t="str">
        <f t="shared" si="71"/>
        <v> </v>
      </c>
      <c r="E227" s="22"/>
      <c r="F227" s="22" t="str">
        <f t="shared" si="72"/>
        <v> </v>
      </c>
      <c r="G227" s="22" t="str">
        <f t="shared" si="73"/>
        <v> </v>
      </c>
      <c r="H227" s="25" t="str">
        <f>+IF(J227=$I$2,XIRR($G$12:G227,$K$12:K227)," ")</f>
        <v> </v>
      </c>
      <c r="I227" s="25" t="str">
        <f>+IF(J227=$I$2,XIRR($F$12:F227,$K$12:K227)," ")</f>
        <v> </v>
      </c>
      <c r="J227" s="20" t="str">
        <f>IF(J226=" "," ",IF(EDATE(J226,1)&gt;$I$2," ",EDATE($J$13,L226)))</f>
        <v> </v>
      </c>
      <c r="K227" s="20" t="str">
        <f t="shared" si="69"/>
        <v> </v>
      </c>
      <c r="L227" s="19" t="str">
        <f t="shared" si="60"/>
        <v> </v>
      </c>
      <c r="M227" s="26" t="str">
        <f t="shared" si="61"/>
        <v> </v>
      </c>
      <c r="N227" s="26">
        <f t="shared" si="70"/>
        <v>0</v>
      </c>
      <c r="O227" s="19" t="str">
        <f t="shared" si="62"/>
        <v> </v>
      </c>
      <c r="P227" s="19" t="str">
        <f t="shared" si="63"/>
        <v> </v>
      </c>
      <c r="Q227" s="19" t="str">
        <f t="shared" si="64"/>
        <v> </v>
      </c>
      <c r="R227" s="23" t="str">
        <f t="shared" si="65"/>
        <v> </v>
      </c>
      <c r="S227" s="20" t="str">
        <f t="shared" si="74"/>
        <v> </v>
      </c>
      <c r="T227" s="19"/>
      <c r="U227" s="31">
        <v>214</v>
      </c>
      <c r="V227" s="31" t="str">
        <f t="shared" si="76"/>
        <v> </v>
      </c>
      <c r="W227" s="31"/>
      <c r="X227" s="31">
        <v>214</v>
      </c>
      <c r="Y227" s="31" t="str">
        <f t="shared" si="77"/>
        <v> </v>
      </c>
      <c r="Z227" s="31"/>
    </row>
    <row r="228" spans="1:26" ht="10.5">
      <c r="A228" s="21" t="str">
        <f aca="true" t="shared" si="78" ref="A228:A253">+IF(S228=" "," ",IF(WEEKDAY(S228)=7,S228+2,IF(WEEKDAY(S228)=1,S228+1,S228)))</f>
        <v> </v>
      </c>
      <c r="B228" s="22" t="str">
        <f aca="true" t="shared" si="79" ref="B228:B253">+IF(A228=" "," ",(B227-C227))</f>
        <v> </v>
      </c>
      <c r="C228" s="22" t="str">
        <f>+IF(A228=" "," ",IF(A229=" ",($H$2-SUM($C$13:C227)),($H$2/$C$2)))</f>
        <v> </v>
      </c>
      <c r="D228" s="22" t="str">
        <f t="shared" si="71"/>
        <v> </v>
      </c>
      <c r="E228" s="22"/>
      <c r="F228" s="22" t="str">
        <f t="shared" si="72"/>
        <v> </v>
      </c>
      <c r="G228" s="22" t="str">
        <f t="shared" si="73"/>
        <v> </v>
      </c>
      <c r="H228" s="25" t="str">
        <f>+IF(J228=$I$2,XIRR($G$12:G228,$K$12:K228)," ")</f>
        <v> </v>
      </c>
      <c r="I228" s="25" t="str">
        <f>+IF(J228=$I$2,XIRR($F$12:F228,$K$12:K228)," ")</f>
        <v> </v>
      </c>
      <c r="J228" s="20" t="str">
        <f>IF(J227=" "," ",IF(EDATE(J227,1)&gt;$I$2," ",EDATE($J$13,L227)))</f>
        <v> </v>
      </c>
      <c r="K228" s="20" t="str">
        <f t="shared" si="69"/>
        <v> </v>
      </c>
      <c r="L228" s="19" t="str">
        <f aca="true" t="shared" si="80" ref="L228:L238">IF(J228=" "," ",L227+1)</f>
        <v> </v>
      </c>
      <c r="M228" s="26" t="str">
        <f aca="true" t="shared" si="81" ref="M228:M238">+IF(J228=" "," ",(J228-J227))</f>
        <v> </v>
      </c>
      <c r="N228" s="26">
        <f t="shared" si="70"/>
        <v>0</v>
      </c>
      <c r="O228" s="19" t="str">
        <f aca="true" t="shared" si="82" ref="O228:O238">IF(J228=" "," ",DAY(J228))</f>
        <v> </v>
      </c>
      <c r="P228" s="19" t="str">
        <f aca="true" t="shared" si="83" ref="P228:P238">IF(J228=" "," ",MONTH(J228))</f>
        <v> </v>
      </c>
      <c r="Q228" s="19" t="str">
        <f aca="true" t="shared" si="84" ref="Q228:Q238">IF(J228=" "," ",YEAR(J228))</f>
        <v> </v>
      </c>
      <c r="R228" s="23" t="str">
        <f aca="true" t="shared" si="85" ref="R228:R238">IF(O228=" "," ",IF(AND(OR(O228=1,O228=2,O228=3,O228=4,O228=5,O228=6,O228=7),P228=1),CONCATENATE($T$12,"/",Q228),IF(AND(O228=28,P228=1),CONCATENATE($T$13,"/",Q228),IF(AND(O228=28,P228=5),CONCATENATE($T$14,"/",Q228),IF(AND(O228=5,P228=7),CONCATENATE($T$15,"/",Q228),IF(AND(O228=21,P228=9),CONCATENATE($T$16,"/",Q228),IF(AND(O228=31,P228=12),CONCATENATE($T$16,"/",Q228),J228)))))))</f>
        <v> </v>
      </c>
      <c r="S228" s="20" t="str">
        <f t="shared" si="74"/>
        <v> </v>
      </c>
      <c r="T228" s="19"/>
      <c r="U228" s="31">
        <v>215</v>
      </c>
      <c r="V228" s="31" t="str">
        <f t="shared" si="76"/>
        <v> </v>
      </c>
      <c r="W228" s="31"/>
      <c r="X228" s="31">
        <v>215</v>
      </c>
      <c r="Y228" s="31" t="str">
        <f t="shared" si="77"/>
        <v> </v>
      </c>
      <c r="Z228" s="31"/>
    </row>
    <row r="229" spans="1:26" ht="10.5">
      <c r="A229" s="21" t="str">
        <f t="shared" si="78"/>
        <v> </v>
      </c>
      <c r="B229" s="22" t="str">
        <f t="shared" si="79"/>
        <v> </v>
      </c>
      <c r="C229" s="22" t="str">
        <f>+IF(A229=" "," ",IF(A230=" ",($H$2-SUM($C$13:C228)),($H$2/$C$2)))</f>
        <v> </v>
      </c>
      <c r="D229" s="22" t="str">
        <f t="shared" si="71"/>
        <v> </v>
      </c>
      <c r="E229" s="22" t="str">
        <f>IF(A230=" "," ",IF(U242=U242,SUM(V230:V241),W229+SUM(V230:V241))+IF(X242=X242,SUM(Y230:Y241),Z229+SUM(Y230:Y241)))</f>
        <v> </v>
      </c>
      <c r="F229" s="22" t="str">
        <f t="shared" si="72"/>
        <v> </v>
      </c>
      <c r="G229" s="22" t="str">
        <f t="shared" si="73"/>
        <v> </v>
      </c>
      <c r="H229" s="25" t="str">
        <f>+IF(J229=$I$2,XIRR($G$12:G229,$K$12:K229)," ")</f>
        <v> </v>
      </c>
      <c r="I229" s="25" t="str">
        <f>+IF(J229=$I$2,XIRR($F$12:F229,$K$12:K229)," ")</f>
        <v> </v>
      </c>
      <c r="J229" s="20" t="str">
        <f>IF(J228=" "," ",IF(EDATE(J228,1)&gt;$I$2," ",EDATE($J$13,L228)))</f>
        <v> </v>
      </c>
      <c r="K229" s="20" t="str">
        <f t="shared" si="69"/>
        <v> </v>
      </c>
      <c r="L229" s="19" t="str">
        <f t="shared" si="80"/>
        <v> </v>
      </c>
      <c r="M229" s="26" t="str">
        <f t="shared" si="81"/>
        <v> </v>
      </c>
      <c r="N229" s="26">
        <f t="shared" si="70"/>
        <v>0</v>
      </c>
      <c r="O229" s="19" t="str">
        <f t="shared" si="82"/>
        <v> </v>
      </c>
      <c r="P229" s="19" t="str">
        <f t="shared" si="83"/>
        <v> </v>
      </c>
      <c r="Q229" s="19" t="str">
        <f t="shared" si="84"/>
        <v> </v>
      </c>
      <c r="R229" s="23" t="str">
        <f t="shared" si="85"/>
        <v> </v>
      </c>
      <c r="S229" s="20" t="str">
        <f t="shared" si="74"/>
        <v> </v>
      </c>
      <c r="T229" s="19"/>
      <c r="U229" s="31">
        <v>216</v>
      </c>
      <c r="V229" s="31" t="str">
        <f t="shared" si="76"/>
        <v> </v>
      </c>
      <c r="W229" s="31">
        <f>+$F$2</f>
        <v>88333</v>
      </c>
      <c r="X229" s="31">
        <v>216</v>
      </c>
      <c r="Y229" s="31" t="str">
        <f t="shared" si="77"/>
        <v> </v>
      </c>
      <c r="Z229" s="31" t="e">
        <f>+instruction!$D$23*differentiated!B230</f>
        <v>#VALUE!</v>
      </c>
    </row>
    <row r="230" spans="1:26" ht="10.5">
      <c r="A230" s="21" t="str">
        <f t="shared" si="78"/>
        <v> </v>
      </c>
      <c r="B230" s="22" t="str">
        <f t="shared" si="79"/>
        <v> </v>
      </c>
      <c r="C230" s="22" t="str">
        <f>+IF(A230=" "," ",IF(A231=" ",($H$2-SUM($C$13:C229)),($H$2/$C$2)))</f>
        <v> </v>
      </c>
      <c r="D230" s="22" t="str">
        <f t="shared" si="71"/>
        <v> </v>
      </c>
      <c r="E230" s="22"/>
      <c r="F230" s="22" t="str">
        <f t="shared" si="72"/>
        <v> </v>
      </c>
      <c r="G230" s="22" t="str">
        <f t="shared" si="73"/>
        <v> </v>
      </c>
      <c r="H230" s="25" t="str">
        <f>+IF(J230=$I$2,XIRR($G$12:G230,$K$12:K230)," ")</f>
        <v> </v>
      </c>
      <c r="I230" s="25" t="str">
        <f>+IF(J230=$I$2,XIRR($F$12:F230,$K$12:K230)," ")</f>
        <v> </v>
      </c>
      <c r="J230" s="20" t="str">
        <f>IF(J229=" "," ",IF(EDATE(J229,1)&gt;$I$2," ",EDATE($J$13,L229)))</f>
        <v> </v>
      </c>
      <c r="K230" s="20" t="str">
        <f t="shared" si="69"/>
        <v> </v>
      </c>
      <c r="L230" s="19" t="str">
        <f t="shared" si="80"/>
        <v> </v>
      </c>
      <c r="M230" s="26" t="str">
        <f t="shared" si="81"/>
        <v> </v>
      </c>
      <c r="N230" s="26">
        <f t="shared" si="70"/>
        <v>0</v>
      </c>
      <c r="O230" s="19" t="str">
        <f t="shared" si="82"/>
        <v> </v>
      </c>
      <c r="P230" s="19" t="str">
        <f t="shared" si="83"/>
        <v> </v>
      </c>
      <c r="Q230" s="19" t="str">
        <f t="shared" si="84"/>
        <v> </v>
      </c>
      <c r="R230" s="23" t="str">
        <f t="shared" si="85"/>
        <v> </v>
      </c>
      <c r="S230" s="20" t="str">
        <f t="shared" si="74"/>
        <v> </v>
      </c>
      <c r="T230" s="19"/>
      <c r="U230" s="31">
        <v>217</v>
      </c>
      <c r="V230" s="31" t="str">
        <f t="shared" si="76"/>
        <v> </v>
      </c>
      <c r="W230" s="31"/>
      <c r="X230" s="31">
        <v>217</v>
      </c>
      <c r="Y230" s="31" t="str">
        <f>IF(A230=" "," ",($Z$229/12))</f>
        <v> </v>
      </c>
      <c r="Z230" s="31"/>
    </row>
    <row r="231" spans="1:26" ht="10.5">
      <c r="A231" s="21" t="str">
        <f t="shared" si="78"/>
        <v> </v>
      </c>
      <c r="B231" s="22" t="str">
        <f t="shared" si="79"/>
        <v> </v>
      </c>
      <c r="C231" s="22" t="str">
        <f>+IF(A231=" "," ",IF(A232=" ",($H$2-SUM($C$13:C230)),($H$2/$C$2)))</f>
        <v> </v>
      </c>
      <c r="D231" s="22" t="str">
        <f t="shared" si="71"/>
        <v> </v>
      </c>
      <c r="E231" s="22"/>
      <c r="F231" s="22" t="str">
        <f t="shared" si="72"/>
        <v> </v>
      </c>
      <c r="G231" s="22" t="str">
        <f t="shared" si="73"/>
        <v> </v>
      </c>
      <c r="H231" s="25" t="str">
        <f>+IF(J231=$I$2,XIRR($G$12:G231,$K$12:K231)," ")</f>
        <v> </v>
      </c>
      <c r="I231" s="25" t="str">
        <f>+IF(J231=$I$2,XIRR($F$12:F231,$K$12:K231)," ")</f>
        <v> </v>
      </c>
      <c r="J231" s="20" t="str">
        <f>IF(J230=" "," ",IF(EDATE(J230,1)&gt;$I$2," ",EDATE($J$13,L230)))</f>
        <v> </v>
      </c>
      <c r="K231" s="20" t="str">
        <f t="shared" si="69"/>
        <v> </v>
      </c>
      <c r="L231" s="19" t="str">
        <f t="shared" si="80"/>
        <v> </v>
      </c>
      <c r="M231" s="26" t="str">
        <f t="shared" si="81"/>
        <v> </v>
      </c>
      <c r="N231" s="26">
        <f t="shared" si="70"/>
        <v>0</v>
      </c>
      <c r="O231" s="19" t="str">
        <f t="shared" si="82"/>
        <v> </v>
      </c>
      <c r="P231" s="19" t="str">
        <f t="shared" si="83"/>
        <v> </v>
      </c>
      <c r="Q231" s="19" t="str">
        <f t="shared" si="84"/>
        <v> </v>
      </c>
      <c r="R231" s="23" t="str">
        <f t="shared" si="85"/>
        <v> </v>
      </c>
      <c r="S231" s="20" t="str">
        <f t="shared" si="74"/>
        <v> </v>
      </c>
      <c r="T231" s="19"/>
      <c r="U231" s="31">
        <v>218</v>
      </c>
      <c r="V231" s="31" t="str">
        <f t="shared" si="76"/>
        <v> </v>
      </c>
      <c r="W231" s="31"/>
      <c r="X231" s="31">
        <v>218</v>
      </c>
      <c r="Y231" s="31" t="str">
        <f aca="true" t="shared" si="86" ref="Y231:Y241">IF(A231=" "," ",($Z$229/12))</f>
        <v> </v>
      </c>
      <c r="Z231" s="31"/>
    </row>
    <row r="232" spans="1:26" ht="10.5">
      <c r="A232" s="21" t="str">
        <f t="shared" si="78"/>
        <v> </v>
      </c>
      <c r="B232" s="22" t="str">
        <f t="shared" si="79"/>
        <v> </v>
      </c>
      <c r="C232" s="22" t="str">
        <f>+IF(A232=" "," ",IF(A233=" ",($H$2-SUM($C$13:C231)),($H$2/$C$2)))</f>
        <v> </v>
      </c>
      <c r="D232" s="22" t="str">
        <f t="shared" si="71"/>
        <v> </v>
      </c>
      <c r="E232" s="22"/>
      <c r="F232" s="22" t="str">
        <f t="shared" si="72"/>
        <v> </v>
      </c>
      <c r="G232" s="22" t="str">
        <f t="shared" si="73"/>
        <v> </v>
      </c>
      <c r="H232" s="25" t="str">
        <f>+IF(J232=$I$2,XIRR($G$12:G232,$K$12:K232)," ")</f>
        <v> </v>
      </c>
      <c r="I232" s="25" t="str">
        <f>+IF(J232=$I$2,XIRR($F$12:F232,$K$12:K232)," ")</f>
        <v> </v>
      </c>
      <c r="J232" s="20" t="str">
        <f>IF(J231=" "," ",IF(EDATE(J231,1)&gt;$I$2," ",EDATE($J$13,L231)))</f>
        <v> </v>
      </c>
      <c r="K232" s="20" t="str">
        <f t="shared" si="69"/>
        <v> </v>
      </c>
      <c r="L232" s="19" t="str">
        <f t="shared" si="80"/>
        <v> </v>
      </c>
      <c r="M232" s="26" t="str">
        <f t="shared" si="81"/>
        <v> </v>
      </c>
      <c r="N232" s="26">
        <f t="shared" si="70"/>
        <v>0</v>
      </c>
      <c r="O232" s="19" t="str">
        <f t="shared" si="82"/>
        <v> </v>
      </c>
      <c r="P232" s="19" t="str">
        <f t="shared" si="83"/>
        <v> </v>
      </c>
      <c r="Q232" s="19" t="str">
        <f t="shared" si="84"/>
        <v> </v>
      </c>
      <c r="R232" s="23" t="str">
        <f t="shared" si="85"/>
        <v> </v>
      </c>
      <c r="S232" s="20" t="str">
        <f t="shared" si="74"/>
        <v> </v>
      </c>
      <c r="T232" s="19"/>
      <c r="U232" s="31">
        <v>219</v>
      </c>
      <c r="V232" s="31" t="str">
        <f t="shared" si="76"/>
        <v> </v>
      </c>
      <c r="W232" s="31"/>
      <c r="X232" s="31">
        <v>219</v>
      </c>
      <c r="Y232" s="31" t="str">
        <f t="shared" si="86"/>
        <v> </v>
      </c>
      <c r="Z232" s="31"/>
    </row>
    <row r="233" spans="1:26" ht="10.5">
      <c r="A233" s="21" t="str">
        <f t="shared" si="78"/>
        <v> </v>
      </c>
      <c r="B233" s="22" t="str">
        <f t="shared" si="79"/>
        <v> </v>
      </c>
      <c r="C233" s="22" t="str">
        <f>+IF(A233=" "," ",IF(A234=" ",($H$2-SUM($C$13:C232)),($H$2/$C$2)))</f>
        <v> </v>
      </c>
      <c r="D233" s="22" t="str">
        <f t="shared" si="71"/>
        <v> </v>
      </c>
      <c r="E233" s="22"/>
      <c r="F233" s="22" t="str">
        <f t="shared" si="72"/>
        <v> </v>
      </c>
      <c r="G233" s="22" t="str">
        <f t="shared" si="73"/>
        <v> </v>
      </c>
      <c r="H233" s="25" t="str">
        <f>+IF(J233=$I$2,XIRR($G$12:G233,$K$12:K233)," ")</f>
        <v> </v>
      </c>
      <c r="I233" s="25" t="str">
        <f>+IF(J233=$I$2,XIRR($F$12:F233,$K$12:K233)," ")</f>
        <v> </v>
      </c>
      <c r="J233" s="20" t="str">
        <f>IF(J232=" "," ",IF(EDATE(J232,1)&gt;$I$2," ",EDATE($J$13,L232)))</f>
        <v> </v>
      </c>
      <c r="K233" s="20" t="str">
        <f t="shared" si="69"/>
        <v> </v>
      </c>
      <c r="L233" s="19" t="str">
        <f t="shared" si="80"/>
        <v> </v>
      </c>
      <c r="M233" s="26" t="str">
        <f t="shared" si="81"/>
        <v> </v>
      </c>
      <c r="N233" s="26">
        <f t="shared" si="70"/>
        <v>0</v>
      </c>
      <c r="O233" s="19" t="str">
        <f t="shared" si="82"/>
        <v> </v>
      </c>
      <c r="P233" s="19" t="str">
        <f t="shared" si="83"/>
        <v> </v>
      </c>
      <c r="Q233" s="19" t="str">
        <f t="shared" si="84"/>
        <v> </v>
      </c>
      <c r="R233" s="23" t="str">
        <f t="shared" si="85"/>
        <v> </v>
      </c>
      <c r="S233" s="20" t="str">
        <f t="shared" si="74"/>
        <v> </v>
      </c>
      <c r="T233" s="19"/>
      <c r="U233" s="31">
        <v>220</v>
      </c>
      <c r="V233" s="31" t="str">
        <f t="shared" si="76"/>
        <v> </v>
      </c>
      <c r="W233" s="31"/>
      <c r="X233" s="31">
        <v>220</v>
      </c>
      <c r="Y233" s="31" t="str">
        <f t="shared" si="86"/>
        <v> </v>
      </c>
      <c r="Z233" s="31"/>
    </row>
    <row r="234" spans="1:26" ht="10.5">
      <c r="A234" s="21" t="str">
        <f t="shared" si="78"/>
        <v> </v>
      </c>
      <c r="B234" s="22" t="str">
        <f t="shared" si="79"/>
        <v> </v>
      </c>
      <c r="C234" s="22" t="str">
        <f>+IF(A234=" "," ",IF(A235=" ",($H$2-SUM($C$13:C233)),($H$2/$C$2)))</f>
        <v> </v>
      </c>
      <c r="D234" s="22" t="str">
        <f t="shared" si="71"/>
        <v> </v>
      </c>
      <c r="E234" s="22"/>
      <c r="F234" s="22" t="str">
        <f t="shared" si="72"/>
        <v> </v>
      </c>
      <c r="G234" s="22" t="str">
        <f t="shared" si="73"/>
        <v> </v>
      </c>
      <c r="H234" s="25" t="str">
        <f>+IF(J234=$I$2,XIRR($G$12:G234,$K$12:K234)," ")</f>
        <v> </v>
      </c>
      <c r="I234" s="25" t="str">
        <f>+IF(J234=$I$2,XIRR($F$12:F234,$K$12:K234)," ")</f>
        <v> </v>
      </c>
      <c r="J234" s="20" t="str">
        <f>IF(J233=" "," ",IF(EDATE(J233,1)&gt;$I$2," ",EDATE($J$13,L233)))</f>
        <v> </v>
      </c>
      <c r="K234" s="20" t="str">
        <f t="shared" si="69"/>
        <v> </v>
      </c>
      <c r="L234" s="19" t="str">
        <f t="shared" si="80"/>
        <v> </v>
      </c>
      <c r="M234" s="26" t="str">
        <f t="shared" si="81"/>
        <v> </v>
      </c>
      <c r="N234" s="26">
        <f t="shared" si="70"/>
        <v>0</v>
      </c>
      <c r="O234" s="19" t="str">
        <f t="shared" si="82"/>
        <v> </v>
      </c>
      <c r="P234" s="19" t="str">
        <f t="shared" si="83"/>
        <v> </v>
      </c>
      <c r="Q234" s="19" t="str">
        <f t="shared" si="84"/>
        <v> </v>
      </c>
      <c r="R234" s="23" t="str">
        <f t="shared" si="85"/>
        <v> </v>
      </c>
      <c r="S234" s="20" t="str">
        <f t="shared" si="74"/>
        <v> </v>
      </c>
      <c r="T234" s="19"/>
      <c r="U234" s="31">
        <v>221</v>
      </c>
      <c r="V234" s="31" t="str">
        <f t="shared" si="76"/>
        <v> </v>
      </c>
      <c r="W234" s="31"/>
      <c r="X234" s="31">
        <v>221</v>
      </c>
      <c r="Y234" s="31" t="str">
        <f t="shared" si="86"/>
        <v> </v>
      </c>
      <c r="Z234" s="31"/>
    </row>
    <row r="235" spans="1:26" ht="10.5">
      <c r="A235" s="21" t="str">
        <f t="shared" si="78"/>
        <v> </v>
      </c>
      <c r="B235" s="22" t="str">
        <f t="shared" si="79"/>
        <v> </v>
      </c>
      <c r="C235" s="22" t="str">
        <f>+IF(A235=" "," ",IF(A236=" ",($H$2-SUM($C$13:C234)),($H$2/$C$2)))</f>
        <v> </v>
      </c>
      <c r="D235" s="22" t="str">
        <f t="shared" si="71"/>
        <v> </v>
      </c>
      <c r="E235" s="22"/>
      <c r="F235" s="22" t="str">
        <f t="shared" si="72"/>
        <v> </v>
      </c>
      <c r="G235" s="22" t="str">
        <f t="shared" si="73"/>
        <v> </v>
      </c>
      <c r="H235" s="25" t="str">
        <f>+IF(J235=$I$2,XIRR($G$12:G235,$K$12:K235)," ")</f>
        <v> </v>
      </c>
      <c r="I235" s="25" t="str">
        <f>+IF(J235=$I$2,XIRR($F$12:F235,$K$12:K235)," ")</f>
        <v> </v>
      </c>
      <c r="J235" s="20" t="str">
        <f>IF(J234=" "," ",IF(EDATE(J234,1)&gt;$I$2," ",EDATE($J$13,L234)))</f>
        <v> </v>
      </c>
      <c r="K235" s="20" t="str">
        <f t="shared" si="69"/>
        <v> </v>
      </c>
      <c r="L235" s="19" t="str">
        <f t="shared" si="80"/>
        <v> </v>
      </c>
      <c r="M235" s="26" t="str">
        <f t="shared" si="81"/>
        <v> </v>
      </c>
      <c r="N235" s="26">
        <f t="shared" si="70"/>
        <v>0</v>
      </c>
      <c r="O235" s="19" t="str">
        <f t="shared" si="82"/>
        <v> </v>
      </c>
      <c r="P235" s="19" t="str">
        <f t="shared" si="83"/>
        <v> </v>
      </c>
      <c r="Q235" s="19" t="str">
        <f t="shared" si="84"/>
        <v> </v>
      </c>
      <c r="R235" s="23" t="str">
        <f t="shared" si="85"/>
        <v> </v>
      </c>
      <c r="S235" s="20" t="str">
        <f t="shared" si="74"/>
        <v> </v>
      </c>
      <c r="T235" s="19"/>
      <c r="U235" s="31">
        <v>222</v>
      </c>
      <c r="V235" s="31" t="str">
        <f t="shared" si="76"/>
        <v> </v>
      </c>
      <c r="W235" s="31"/>
      <c r="X235" s="31">
        <v>222</v>
      </c>
      <c r="Y235" s="31" t="str">
        <f t="shared" si="86"/>
        <v> </v>
      </c>
      <c r="Z235" s="31"/>
    </row>
    <row r="236" spans="1:26" ht="10.5">
      <c r="A236" s="21" t="str">
        <f t="shared" si="78"/>
        <v> </v>
      </c>
      <c r="B236" s="22" t="str">
        <f t="shared" si="79"/>
        <v> </v>
      </c>
      <c r="C236" s="22" t="str">
        <f>+IF(A236=" "," ",IF(A237=" ",($H$2-SUM($C$13:C235)),($H$2/$C$2)))</f>
        <v> </v>
      </c>
      <c r="D236" s="22" t="str">
        <f t="shared" si="71"/>
        <v> </v>
      </c>
      <c r="E236" s="22"/>
      <c r="F236" s="22" t="str">
        <f t="shared" si="72"/>
        <v> </v>
      </c>
      <c r="G236" s="22" t="str">
        <f t="shared" si="73"/>
        <v> </v>
      </c>
      <c r="H236" s="25" t="str">
        <f>+IF(J236=$I$2,XIRR($G$12:G236,$K$12:K236)," ")</f>
        <v> </v>
      </c>
      <c r="I236" s="25" t="str">
        <f>+IF(J236=$I$2,XIRR($F$12:F236,$K$12:K236)," ")</f>
        <v> </v>
      </c>
      <c r="J236" s="20" t="str">
        <f>IF(J235=" "," ",IF(EDATE(J235,1)&gt;$I$2," ",EDATE($J$13,L235)))</f>
        <v> </v>
      </c>
      <c r="K236" s="20" t="str">
        <f t="shared" si="69"/>
        <v> </v>
      </c>
      <c r="L236" s="19" t="str">
        <f t="shared" si="80"/>
        <v> </v>
      </c>
      <c r="M236" s="26" t="str">
        <f t="shared" si="81"/>
        <v> </v>
      </c>
      <c r="N236" s="26">
        <f t="shared" si="70"/>
        <v>0</v>
      </c>
      <c r="O236" s="19" t="str">
        <f t="shared" si="82"/>
        <v> </v>
      </c>
      <c r="P236" s="19" t="str">
        <f t="shared" si="83"/>
        <v> </v>
      </c>
      <c r="Q236" s="19" t="str">
        <f t="shared" si="84"/>
        <v> </v>
      </c>
      <c r="R236" s="23" t="str">
        <f t="shared" si="85"/>
        <v> </v>
      </c>
      <c r="S236" s="20" t="str">
        <f t="shared" si="74"/>
        <v> </v>
      </c>
      <c r="T236" s="19"/>
      <c r="U236" s="31">
        <v>223</v>
      </c>
      <c r="V236" s="31" t="str">
        <f t="shared" si="76"/>
        <v> </v>
      </c>
      <c r="W236" s="31"/>
      <c r="X236" s="31">
        <v>223</v>
      </c>
      <c r="Y236" s="31" t="str">
        <f t="shared" si="86"/>
        <v> </v>
      </c>
      <c r="Z236" s="31"/>
    </row>
    <row r="237" spans="1:26" ht="10.5">
      <c r="A237" s="21" t="str">
        <f t="shared" si="78"/>
        <v> </v>
      </c>
      <c r="B237" s="22" t="str">
        <f t="shared" si="79"/>
        <v> </v>
      </c>
      <c r="C237" s="22" t="str">
        <f>+IF(A237=" "," ",IF(A238=" ",($H$2-SUM($C$13:C236)),($H$2/$C$2)))</f>
        <v> </v>
      </c>
      <c r="D237" s="22" t="str">
        <f t="shared" si="71"/>
        <v> </v>
      </c>
      <c r="E237" s="22"/>
      <c r="F237" s="22" t="str">
        <f t="shared" si="72"/>
        <v> </v>
      </c>
      <c r="G237" s="22" t="str">
        <f t="shared" si="73"/>
        <v> </v>
      </c>
      <c r="H237" s="25" t="str">
        <f>+IF(J237=$I$2,XIRR($G$12:G237,$K$12:K237)," ")</f>
        <v> </v>
      </c>
      <c r="I237" s="25" t="str">
        <f>+IF(J237=$I$2,XIRR($F$12:F237,$K$12:K237)," ")</f>
        <v> </v>
      </c>
      <c r="J237" s="20" t="str">
        <f>IF(J236=" "," ",IF(EDATE(J236,1)&gt;$I$2," ",EDATE($J$13,L236)))</f>
        <v> </v>
      </c>
      <c r="K237" s="20" t="str">
        <f t="shared" si="69"/>
        <v> </v>
      </c>
      <c r="L237" s="19" t="str">
        <f t="shared" si="80"/>
        <v> </v>
      </c>
      <c r="M237" s="26" t="str">
        <f t="shared" si="81"/>
        <v> </v>
      </c>
      <c r="N237" s="26">
        <f t="shared" si="70"/>
        <v>0</v>
      </c>
      <c r="O237" s="19" t="str">
        <f t="shared" si="82"/>
        <v> </v>
      </c>
      <c r="P237" s="19" t="str">
        <f t="shared" si="83"/>
        <v> </v>
      </c>
      <c r="Q237" s="19" t="str">
        <f t="shared" si="84"/>
        <v> </v>
      </c>
      <c r="R237" s="23" t="str">
        <f t="shared" si="85"/>
        <v> </v>
      </c>
      <c r="S237" s="20" t="str">
        <f t="shared" si="74"/>
        <v> </v>
      </c>
      <c r="T237" s="19"/>
      <c r="U237" s="31">
        <v>224</v>
      </c>
      <c r="V237" s="31" t="str">
        <f t="shared" si="76"/>
        <v> </v>
      </c>
      <c r="W237" s="31"/>
      <c r="X237" s="31">
        <v>224</v>
      </c>
      <c r="Y237" s="31" t="str">
        <f t="shared" si="86"/>
        <v> </v>
      </c>
      <c r="Z237" s="31"/>
    </row>
    <row r="238" spans="1:26" ht="10.5">
      <c r="A238" s="21" t="str">
        <f t="shared" si="78"/>
        <v> </v>
      </c>
      <c r="B238" s="22" t="str">
        <f t="shared" si="79"/>
        <v> </v>
      </c>
      <c r="C238" s="22" t="str">
        <f>+IF(A238=" "," ",IF(A239=" ",($H$2-SUM($C$13:C237)),($H$2/$C$2)))</f>
        <v> </v>
      </c>
      <c r="D238" s="22" t="str">
        <f t="shared" si="71"/>
        <v> </v>
      </c>
      <c r="E238" s="22"/>
      <c r="F238" s="22" t="str">
        <f t="shared" si="72"/>
        <v> </v>
      </c>
      <c r="G238" s="22" t="str">
        <f t="shared" si="73"/>
        <v> </v>
      </c>
      <c r="H238" s="25" t="str">
        <f>+IF(J238=$I$2,XIRR($G$12:G238,$K$12:K238)," ")</f>
        <v> </v>
      </c>
      <c r="I238" s="25" t="str">
        <f>+IF(J238=$I$2,XIRR($F$12:F238,$K$12:K238)," ")</f>
        <v> </v>
      </c>
      <c r="J238" s="20" t="str">
        <f>IF(J237=" "," ",IF(EDATE(J237,1)&gt;$I$2," ",EDATE($J$13,L237)))</f>
        <v> </v>
      </c>
      <c r="K238" s="20" t="str">
        <f t="shared" si="69"/>
        <v> </v>
      </c>
      <c r="L238" s="19" t="str">
        <f t="shared" si="80"/>
        <v> </v>
      </c>
      <c r="M238" s="26" t="str">
        <f t="shared" si="81"/>
        <v> </v>
      </c>
      <c r="N238" s="26">
        <f t="shared" si="70"/>
        <v>0</v>
      </c>
      <c r="O238" s="19" t="str">
        <f t="shared" si="82"/>
        <v> </v>
      </c>
      <c r="P238" s="19" t="str">
        <f t="shared" si="83"/>
        <v> </v>
      </c>
      <c r="Q238" s="19" t="str">
        <f t="shared" si="84"/>
        <v> </v>
      </c>
      <c r="R238" s="23" t="str">
        <f t="shared" si="85"/>
        <v> </v>
      </c>
      <c r="S238" s="20" t="str">
        <f t="shared" si="74"/>
        <v> </v>
      </c>
      <c r="T238" s="19"/>
      <c r="U238" s="31">
        <v>225</v>
      </c>
      <c r="V238" s="31" t="str">
        <f t="shared" si="76"/>
        <v> </v>
      </c>
      <c r="W238" s="31"/>
      <c r="X238" s="31">
        <v>225</v>
      </c>
      <c r="Y238" s="31" t="str">
        <f t="shared" si="86"/>
        <v> </v>
      </c>
      <c r="Z238" s="31"/>
    </row>
    <row r="239" spans="1:26" ht="10.5">
      <c r="A239" s="21" t="str">
        <f t="shared" si="78"/>
        <v> </v>
      </c>
      <c r="B239" s="22" t="str">
        <f t="shared" si="79"/>
        <v> </v>
      </c>
      <c r="C239" s="22" t="str">
        <f>+IF(A239=" "," ",IF(A240=" ",($H$2-SUM($C$13:C238)),($H$2/$C$2)))</f>
        <v> </v>
      </c>
      <c r="D239" s="22" t="str">
        <f aca="true" t="shared" si="87" ref="D239:D253">+IF(A239=" "," ",(B239*$B$2/365*(M239+VALUE(N239))))</f>
        <v> </v>
      </c>
      <c r="E239" s="22"/>
      <c r="F239" s="22" t="str">
        <f aca="true" t="shared" si="88" ref="F239:F254">IF(J239=" "," ",(C239+D239+IF(E239=" ",0,E239)))</f>
        <v> </v>
      </c>
      <c r="G239" s="22" t="str">
        <f aca="true" t="shared" si="89" ref="G239:G254">IF(J239=" "," ",(C239+D239))</f>
        <v> </v>
      </c>
      <c r="H239" s="25" t="str">
        <f>+IF(J239=$I$2,XIRR($G$12:G239,$K$12:K239)," ")</f>
        <v> </v>
      </c>
      <c r="I239" s="25" t="str">
        <f>+IF(J239=$I$2,XIRR($F$12:F239,$K$12:K239)," ")</f>
        <v> </v>
      </c>
      <c r="J239" s="20" t="str">
        <f>IF(J238=" "," ",IF(EDATE(J238,1)&gt;$I$2," ",EDATE($J$13,L238)))</f>
        <v> </v>
      </c>
      <c r="K239" s="20" t="str">
        <f aca="true" t="shared" si="90" ref="K239:K253">IF(J240=" ",A239,VALUE(J239))</f>
        <v> </v>
      </c>
      <c r="L239" s="19" t="str">
        <f aca="true" t="shared" si="91" ref="L239:L254">IF(J239=" "," ",L238+1)</f>
        <v> </v>
      </c>
      <c r="M239" s="26" t="str">
        <f aca="true" t="shared" si="92" ref="M239:M254">+IF(J239=" "," ",(J239-J238))</f>
        <v> </v>
      </c>
      <c r="N239" s="26">
        <f aca="true" t="shared" si="93" ref="N239:N254">IF(A240=" ",IF(J239=A239,0,(A239-J239)),0)</f>
        <v>0</v>
      </c>
      <c r="O239" s="19" t="str">
        <f aca="true" t="shared" si="94" ref="O239:O254">IF(J239=" "," ",DAY(J239))</f>
        <v> </v>
      </c>
      <c r="P239" s="19" t="str">
        <f aca="true" t="shared" si="95" ref="P239:P254">IF(J239=" "," ",MONTH(J239))</f>
        <v> </v>
      </c>
      <c r="Q239" s="19" t="str">
        <f aca="true" t="shared" si="96" ref="Q239:Q254">IF(J239=" "," ",YEAR(J239))</f>
        <v> </v>
      </c>
      <c r="R239" s="23" t="str">
        <f aca="true" t="shared" si="97" ref="R239:R254">IF(O239=" "," ",IF(AND(OR(O239=1,O239=2,O239=3,O239=4,O239=5,O239=6,O239=7),P239=1),CONCATENATE($T$12,"/",Q239),IF(AND(O239=28,P239=1),CONCATENATE($T$13,"/",Q239),IF(AND(O239=28,P239=5),CONCATENATE($T$14,"/",Q239),IF(AND(O239=5,P239=7),CONCATENATE($T$15,"/",Q239),IF(AND(O239=21,P239=9),CONCATENATE($T$16,"/",Q239),IF(AND(O239=31,P239=12),CONCATENATE($T$16,"/",Q239),J239)))))))</f>
        <v> </v>
      </c>
      <c r="S239" s="20" t="str">
        <f t="shared" si="74"/>
        <v> </v>
      </c>
      <c r="T239" s="19"/>
      <c r="U239" s="31">
        <v>226</v>
      </c>
      <c r="V239" s="31" t="str">
        <f t="shared" si="76"/>
        <v> </v>
      </c>
      <c r="W239" s="31"/>
      <c r="X239" s="31">
        <v>226</v>
      </c>
      <c r="Y239" s="31" t="str">
        <f t="shared" si="86"/>
        <v> </v>
      </c>
      <c r="Z239" s="31"/>
    </row>
    <row r="240" spans="1:26" ht="10.5">
      <c r="A240" s="21" t="str">
        <f t="shared" si="78"/>
        <v> </v>
      </c>
      <c r="B240" s="22" t="str">
        <f t="shared" si="79"/>
        <v> </v>
      </c>
      <c r="C240" s="22" t="str">
        <f>+IF(A240=" "," ",IF(A241=" ",($H$2-SUM($C$13:C239)),($H$2/$C$2)))</f>
        <v> </v>
      </c>
      <c r="D240" s="22" t="str">
        <f t="shared" si="87"/>
        <v> </v>
      </c>
      <c r="E240" s="22"/>
      <c r="F240" s="22" t="str">
        <f t="shared" si="88"/>
        <v> </v>
      </c>
      <c r="G240" s="22" t="str">
        <f t="shared" si="89"/>
        <v> </v>
      </c>
      <c r="H240" s="25" t="str">
        <f>+IF(J240=$I$2,XIRR($G$12:G240,$K$12:K240)," ")</f>
        <v> </v>
      </c>
      <c r="I240" s="25" t="str">
        <f>+IF(J240=$I$2,XIRR($F$12:F240,$K$12:K240)," ")</f>
        <v> </v>
      </c>
      <c r="J240" s="20" t="str">
        <f>IF(J239=" "," ",IF(EDATE(J239,1)&gt;$I$2," ",EDATE($J$13,L239)))</f>
        <v> </v>
      </c>
      <c r="K240" s="20" t="str">
        <f t="shared" si="90"/>
        <v> </v>
      </c>
      <c r="L240" s="19" t="str">
        <f t="shared" si="91"/>
        <v> </v>
      </c>
      <c r="M240" s="26" t="str">
        <f t="shared" si="92"/>
        <v> </v>
      </c>
      <c r="N240" s="26">
        <f t="shared" si="93"/>
        <v>0</v>
      </c>
      <c r="O240" s="19" t="str">
        <f t="shared" si="94"/>
        <v> </v>
      </c>
      <c r="P240" s="19" t="str">
        <f t="shared" si="95"/>
        <v> </v>
      </c>
      <c r="Q240" s="19" t="str">
        <f t="shared" si="96"/>
        <v> </v>
      </c>
      <c r="R240" s="23" t="str">
        <f t="shared" si="97"/>
        <v> </v>
      </c>
      <c r="S240" s="20" t="str">
        <f t="shared" si="74"/>
        <v> </v>
      </c>
      <c r="T240" s="19"/>
      <c r="U240" s="31">
        <v>227</v>
      </c>
      <c r="V240" s="31" t="str">
        <f t="shared" si="76"/>
        <v> </v>
      </c>
      <c r="W240" s="31"/>
      <c r="X240" s="31">
        <v>227</v>
      </c>
      <c r="Y240" s="31" t="str">
        <f t="shared" si="86"/>
        <v> </v>
      </c>
      <c r="Z240" s="31"/>
    </row>
    <row r="241" spans="1:26" ht="10.5">
      <c r="A241" s="21" t="str">
        <f t="shared" si="78"/>
        <v> </v>
      </c>
      <c r="B241" s="22" t="str">
        <f t="shared" si="79"/>
        <v> </v>
      </c>
      <c r="C241" s="22" t="str">
        <f>+IF(A241=" "," ",IF(A242=" ",($H$2-SUM($C$13:C240)),($H$2/$C$2)))</f>
        <v> </v>
      </c>
      <c r="D241" s="22" t="str">
        <f t="shared" si="87"/>
        <v> </v>
      </c>
      <c r="E241" s="22" t="str">
        <f>IF(A242=" "," ",IF(U254=U254,SUM(V242:V253),W241+SUM(V242:V253))+IF(X254=X254,SUM(Y242:Y253),Z241+SUM(Y242:Y253)))</f>
        <v> </v>
      </c>
      <c r="F241" s="22" t="str">
        <f t="shared" si="88"/>
        <v> </v>
      </c>
      <c r="G241" s="22" t="str">
        <f t="shared" si="89"/>
        <v> </v>
      </c>
      <c r="H241" s="25" t="str">
        <f>+IF(J241=$I$2,XIRR($G$12:G241,$K$12:K241)," ")</f>
        <v> </v>
      </c>
      <c r="I241" s="25" t="str">
        <f>+IF(J241=$I$2,XIRR($F$12:F241,$K$12:K241)," ")</f>
        <v> </v>
      </c>
      <c r="J241" s="20" t="str">
        <f>IF(J240=" "," ",IF(EDATE(J240,1)&gt;$I$2," ",EDATE($J$13,L240)))</f>
        <v> </v>
      </c>
      <c r="K241" s="20" t="str">
        <f t="shared" si="90"/>
        <v> </v>
      </c>
      <c r="L241" s="19" t="str">
        <f t="shared" si="91"/>
        <v> </v>
      </c>
      <c r="M241" s="26" t="str">
        <f t="shared" si="92"/>
        <v> </v>
      </c>
      <c r="N241" s="26">
        <f t="shared" si="93"/>
        <v>0</v>
      </c>
      <c r="O241" s="19" t="str">
        <f t="shared" si="94"/>
        <v> </v>
      </c>
      <c r="P241" s="19" t="str">
        <f t="shared" si="95"/>
        <v> </v>
      </c>
      <c r="Q241" s="19" t="str">
        <f t="shared" si="96"/>
        <v> </v>
      </c>
      <c r="R241" s="23" t="str">
        <f t="shared" si="97"/>
        <v> </v>
      </c>
      <c r="S241" s="20" t="str">
        <f t="shared" si="74"/>
        <v> </v>
      </c>
      <c r="T241" s="19"/>
      <c r="U241" s="31">
        <v>228</v>
      </c>
      <c r="V241" s="31" t="str">
        <f t="shared" si="76"/>
        <v> </v>
      </c>
      <c r="W241" s="31">
        <f>+$F$2</f>
        <v>88333</v>
      </c>
      <c r="X241" s="31">
        <v>228</v>
      </c>
      <c r="Y241" s="31" t="str">
        <f t="shared" si="86"/>
        <v> </v>
      </c>
      <c r="Z241" s="31" t="e">
        <f>+instruction!$D$23*differentiated!B242</f>
        <v>#VALUE!</v>
      </c>
    </row>
    <row r="242" spans="1:26" ht="10.5">
      <c r="A242" s="21" t="str">
        <f t="shared" si="78"/>
        <v> </v>
      </c>
      <c r="B242" s="22" t="str">
        <f t="shared" si="79"/>
        <v> </v>
      </c>
      <c r="C242" s="22" t="str">
        <f>+IF(A242=" "," ",IF(A243=" ",($H$2-SUM($C$13:C241)),($H$2/$C$2)))</f>
        <v> </v>
      </c>
      <c r="D242" s="22" t="str">
        <f t="shared" si="87"/>
        <v> </v>
      </c>
      <c r="E242" s="22"/>
      <c r="F242" s="22" t="str">
        <f t="shared" si="88"/>
        <v> </v>
      </c>
      <c r="G242" s="22" t="str">
        <f t="shared" si="89"/>
        <v> </v>
      </c>
      <c r="H242" s="25" t="str">
        <f>+IF(J242=$I$2,XIRR($G$12:G242,$K$12:K242)," ")</f>
        <v> </v>
      </c>
      <c r="I242" s="25" t="str">
        <f>+IF(J242=$I$2,XIRR($F$12:F242,$K$12:K242)," ")</f>
        <v> </v>
      </c>
      <c r="J242" s="20" t="str">
        <f>IF(J241=" "," ",IF(EDATE(J241,1)&gt;$I$2," ",EDATE($J$13,L241)))</f>
        <v> </v>
      </c>
      <c r="K242" s="20" t="str">
        <f t="shared" si="90"/>
        <v> </v>
      </c>
      <c r="L242" s="19" t="str">
        <f t="shared" si="91"/>
        <v> </v>
      </c>
      <c r="M242" s="26" t="str">
        <f t="shared" si="92"/>
        <v> </v>
      </c>
      <c r="N242" s="26">
        <f t="shared" si="93"/>
        <v>0</v>
      </c>
      <c r="O242" s="19" t="str">
        <f t="shared" si="94"/>
        <v> </v>
      </c>
      <c r="P242" s="19" t="str">
        <f t="shared" si="95"/>
        <v> </v>
      </c>
      <c r="Q242" s="19" t="str">
        <f t="shared" si="96"/>
        <v> </v>
      </c>
      <c r="R242" s="23" t="str">
        <f t="shared" si="97"/>
        <v> </v>
      </c>
      <c r="S242" s="20" t="str">
        <f t="shared" si="74"/>
        <v> </v>
      </c>
      <c r="T242" s="19"/>
      <c r="U242" s="31">
        <v>229</v>
      </c>
      <c r="V242" s="31" t="str">
        <f t="shared" si="76"/>
        <v> </v>
      </c>
      <c r="W242" s="31"/>
      <c r="X242" s="31">
        <v>229</v>
      </c>
      <c r="Y242" s="31" t="str">
        <f>IF(A242=" "," ",($Z$241/12))</f>
        <v> </v>
      </c>
      <c r="Z242" s="31"/>
    </row>
    <row r="243" spans="1:26" ht="10.5">
      <c r="A243" s="21" t="str">
        <f t="shared" si="78"/>
        <v> </v>
      </c>
      <c r="B243" s="22" t="str">
        <f t="shared" si="79"/>
        <v> </v>
      </c>
      <c r="C243" s="22" t="str">
        <f>+IF(A243=" "," ",IF(A244=" ",($H$2-SUM($C$13:C242)),($H$2/$C$2)))</f>
        <v> </v>
      </c>
      <c r="D243" s="22" t="str">
        <f t="shared" si="87"/>
        <v> </v>
      </c>
      <c r="E243" s="22"/>
      <c r="F243" s="22" t="str">
        <f t="shared" si="88"/>
        <v> </v>
      </c>
      <c r="G243" s="22" t="str">
        <f t="shared" si="89"/>
        <v> </v>
      </c>
      <c r="H243" s="25" t="str">
        <f>+IF(J243=$I$2,XIRR($G$12:G243,$K$12:K243)," ")</f>
        <v> </v>
      </c>
      <c r="I243" s="25" t="str">
        <f>+IF(J243=$I$2,XIRR($F$12:F243,$K$12:K243)," ")</f>
        <v> </v>
      </c>
      <c r="J243" s="20" t="str">
        <f>IF(J242=" "," ",IF(EDATE(J242,1)&gt;$I$2," ",EDATE($J$13,L242)))</f>
        <v> </v>
      </c>
      <c r="K243" s="20" t="str">
        <f t="shared" si="90"/>
        <v> </v>
      </c>
      <c r="L243" s="19" t="str">
        <f t="shared" si="91"/>
        <v> </v>
      </c>
      <c r="M243" s="26" t="str">
        <f t="shared" si="92"/>
        <v> </v>
      </c>
      <c r="N243" s="26">
        <f t="shared" si="93"/>
        <v>0</v>
      </c>
      <c r="O243" s="19" t="str">
        <f t="shared" si="94"/>
        <v> </v>
      </c>
      <c r="P243" s="19" t="str">
        <f t="shared" si="95"/>
        <v> </v>
      </c>
      <c r="Q243" s="19" t="str">
        <f t="shared" si="96"/>
        <v> </v>
      </c>
      <c r="R243" s="23" t="str">
        <f t="shared" si="97"/>
        <v> </v>
      </c>
      <c r="S243" s="20" t="str">
        <f t="shared" si="74"/>
        <v> </v>
      </c>
      <c r="T243" s="19"/>
      <c r="U243" s="31">
        <v>230</v>
      </c>
      <c r="V243" s="31" t="str">
        <f t="shared" si="76"/>
        <v> </v>
      </c>
      <c r="W243" s="31"/>
      <c r="X243" s="31">
        <v>230</v>
      </c>
      <c r="Y243" s="31" t="str">
        <f aca="true" t="shared" si="98" ref="Y243:Y253">IF(A243=" "," ",($Z$241/12))</f>
        <v> </v>
      </c>
      <c r="Z243" s="31"/>
    </row>
    <row r="244" spans="1:26" ht="10.5">
      <c r="A244" s="21" t="str">
        <f t="shared" si="78"/>
        <v> </v>
      </c>
      <c r="B244" s="22" t="str">
        <f t="shared" si="79"/>
        <v> </v>
      </c>
      <c r="C244" s="22" t="str">
        <f>+IF(A244=" "," ",IF(A245=" ",($H$2-SUM($C$13:C243)),($H$2/$C$2)))</f>
        <v> </v>
      </c>
      <c r="D244" s="22" t="str">
        <f t="shared" si="87"/>
        <v> </v>
      </c>
      <c r="E244" s="22"/>
      <c r="F244" s="22" t="str">
        <f t="shared" si="88"/>
        <v> </v>
      </c>
      <c r="G244" s="22" t="str">
        <f t="shared" si="89"/>
        <v> </v>
      </c>
      <c r="H244" s="25" t="str">
        <f>+IF(J244=$I$2,XIRR($G$12:G244,$K$12:K244)," ")</f>
        <v> </v>
      </c>
      <c r="I244" s="25" t="str">
        <f>+IF(J244=$I$2,XIRR($F$12:F244,$K$12:K244)," ")</f>
        <v> </v>
      </c>
      <c r="J244" s="20" t="str">
        <f>IF(J243=" "," ",IF(EDATE(J243,1)&gt;$I$2," ",EDATE($J$13,L243)))</f>
        <v> </v>
      </c>
      <c r="K244" s="20" t="str">
        <f t="shared" si="90"/>
        <v> </v>
      </c>
      <c r="L244" s="19" t="str">
        <f t="shared" si="91"/>
        <v> </v>
      </c>
      <c r="M244" s="26" t="str">
        <f t="shared" si="92"/>
        <v> </v>
      </c>
      <c r="N244" s="26">
        <f t="shared" si="93"/>
        <v>0</v>
      </c>
      <c r="O244" s="19" t="str">
        <f t="shared" si="94"/>
        <v> </v>
      </c>
      <c r="P244" s="19" t="str">
        <f t="shared" si="95"/>
        <v> </v>
      </c>
      <c r="Q244" s="19" t="str">
        <f t="shared" si="96"/>
        <v> </v>
      </c>
      <c r="R244" s="23" t="str">
        <f t="shared" si="97"/>
        <v> </v>
      </c>
      <c r="S244" s="20" t="str">
        <f t="shared" si="74"/>
        <v> </v>
      </c>
      <c r="T244" s="19"/>
      <c r="U244" s="31">
        <v>231</v>
      </c>
      <c r="V244" s="31" t="str">
        <f t="shared" si="76"/>
        <v> </v>
      </c>
      <c r="W244" s="31"/>
      <c r="X244" s="31">
        <v>231</v>
      </c>
      <c r="Y244" s="31" t="str">
        <f t="shared" si="98"/>
        <v> </v>
      </c>
      <c r="Z244" s="31"/>
    </row>
    <row r="245" spans="1:26" ht="10.5">
      <c r="A245" s="21" t="str">
        <f t="shared" si="78"/>
        <v> </v>
      </c>
      <c r="B245" s="22" t="str">
        <f t="shared" si="79"/>
        <v> </v>
      </c>
      <c r="C245" s="22" t="str">
        <f>+IF(A245=" "," ",IF(A246=" ",($H$2-SUM($C$13:C244)),($H$2/$C$2)))</f>
        <v> </v>
      </c>
      <c r="D245" s="22" t="str">
        <f t="shared" si="87"/>
        <v> </v>
      </c>
      <c r="E245" s="22"/>
      <c r="F245" s="22" t="str">
        <f t="shared" si="88"/>
        <v> </v>
      </c>
      <c r="G245" s="22" t="str">
        <f t="shared" si="89"/>
        <v> </v>
      </c>
      <c r="H245" s="25" t="str">
        <f>+IF(J245=$I$2,XIRR($G$12:G245,$K$12:K245)," ")</f>
        <v> </v>
      </c>
      <c r="I245" s="25" t="str">
        <f>+IF(J245=$I$2,XIRR($F$12:F245,$K$12:K245)," ")</f>
        <v> </v>
      </c>
      <c r="J245" s="20" t="str">
        <f>IF(J244=" "," ",IF(EDATE(J244,1)&gt;$I$2," ",EDATE($J$13,L244)))</f>
        <v> </v>
      </c>
      <c r="K245" s="20" t="str">
        <f t="shared" si="90"/>
        <v> </v>
      </c>
      <c r="L245" s="19" t="str">
        <f t="shared" si="91"/>
        <v> </v>
      </c>
      <c r="M245" s="26" t="str">
        <f t="shared" si="92"/>
        <v> </v>
      </c>
      <c r="N245" s="26">
        <f t="shared" si="93"/>
        <v>0</v>
      </c>
      <c r="O245" s="19" t="str">
        <f t="shared" si="94"/>
        <v> </v>
      </c>
      <c r="P245" s="19" t="str">
        <f t="shared" si="95"/>
        <v> </v>
      </c>
      <c r="Q245" s="19" t="str">
        <f t="shared" si="96"/>
        <v> </v>
      </c>
      <c r="R245" s="23" t="str">
        <f t="shared" si="97"/>
        <v> </v>
      </c>
      <c r="S245" s="20" t="str">
        <f t="shared" si="74"/>
        <v> </v>
      </c>
      <c r="T245" s="19"/>
      <c r="U245" s="31">
        <v>232</v>
      </c>
      <c r="V245" s="31" t="str">
        <f t="shared" si="76"/>
        <v> </v>
      </c>
      <c r="W245" s="31"/>
      <c r="X245" s="31">
        <v>232</v>
      </c>
      <c r="Y245" s="31" t="str">
        <f t="shared" si="98"/>
        <v> </v>
      </c>
      <c r="Z245" s="31"/>
    </row>
    <row r="246" spans="1:26" ht="10.5">
      <c r="A246" s="21" t="str">
        <f t="shared" si="78"/>
        <v> </v>
      </c>
      <c r="B246" s="22" t="str">
        <f t="shared" si="79"/>
        <v> </v>
      </c>
      <c r="C246" s="22" t="str">
        <f>+IF(A246=" "," ",IF(A247=" ",($H$2-SUM($C$13:C245)),($H$2/$C$2)))</f>
        <v> </v>
      </c>
      <c r="D246" s="22" t="str">
        <f t="shared" si="87"/>
        <v> </v>
      </c>
      <c r="E246" s="22"/>
      <c r="F246" s="22" t="str">
        <f t="shared" si="88"/>
        <v> </v>
      </c>
      <c r="G246" s="22" t="str">
        <f t="shared" si="89"/>
        <v> </v>
      </c>
      <c r="H246" s="25" t="str">
        <f>+IF(J246=$I$2,XIRR($G$12:G246,$K$12:K246)," ")</f>
        <v> </v>
      </c>
      <c r="I246" s="25" t="str">
        <f>+IF(J246=$I$2,XIRR($F$12:F246,$K$12:K246)," ")</f>
        <v> </v>
      </c>
      <c r="J246" s="20" t="str">
        <f>IF(J245=" "," ",IF(EDATE(J245,1)&gt;$I$2," ",EDATE($J$13,L245)))</f>
        <v> </v>
      </c>
      <c r="K246" s="20" t="str">
        <f t="shared" si="90"/>
        <v> </v>
      </c>
      <c r="L246" s="19" t="str">
        <f t="shared" si="91"/>
        <v> </v>
      </c>
      <c r="M246" s="26" t="str">
        <f t="shared" si="92"/>
        <v> </v>
      </c>
      <c r="N246" s="26">
        <f t="shared" si="93"/>
        <v>0</v>
      </c>
      <c r="O246" s="19" t="str">
        <f t="shared" si="94"/>
        <v> </v>
      </c>
      <c r="P246" s="19" t="str">
        <f t="shared" si="95"/>
        <v> </v>
      </c>
      <c r="Q246" s="19" t="str">
        <f t="shared" si="96"/>
        <v> </v>
      </c>
      <c r="R246" s="23" t="str">
        <f t="shared" si="97"/>
        <v> </v>
      </c>
      <c r="S246" s="20" t="str">
        <f t="shared" si="74"/>
        <v> </v>
      </c>
      <c r="T246" s="19"/>
      <c r="U246" s="31">
        <v>233</v>
      </c>
      <c r="V246" s="31" t="str">
        <f t="shared" si="76"/>
        <v> </v>
      </c>
      <c r="W246" s="31"/>
      <c r="X246" s="31">
        <v>233</v>
      </c>
      <c r="Y246" s="31" t="str">
        <f t="shared" si="98"/>
        <v> </v>
      </c>
      <c r="Z246" s="31"/>
    </row>
    <row r="247" spans="1:26" ht="10.5">
      <c r="A247" s="21" t="str">
        <f t="shared" si="78"/>
        <v> </v>
      </c>
      <c r="B247" s="22" t="str">
        <f t="shared" si="79"/>
        <v> </v>
      </c>
      <c r="C247" s="22" t="str">
        <f>+IF(A247=" "," ",IF(A248=" ",($H$2-SUM($C$13:C246)),($H$2/$C$2)))</f>
        <v> </v>
      </c>
      <c r="D247" s="22" t="str">
        <f t="shared" si="87"/>
        <v> </v>
      </c>
      <c r="E247" s="22"/>
      <c r="F247" s="22" t="str">
        <f t="shared" si="88"/>
        <v> </v>
      </c>
      <c r="G247" s="22" t="str">
        <f t="shared" si="89"/>
        <v> </v>
      </c>
      <c r="H247" s="25" t="str">
        <f>+IF(J247=$I$2,XIRR($G$12:G247,$K$12:K247)," ")</f>
        <v> </v>
      </c>
      <c r="I247" s="25" t="str">
        <f>+IF(J247=$I$2,XIRR($F$12:F247,$K$12:K247)," ")</f>
        <v> </v>
      </c>
      <c r="J247" s="20" t="str">
        <f>IF(J246=" "," ",IF(EDATE(J246,1)&gt;$I$2," ",EDATE($J$13,L246)))</f>
        <v> </v>
      </c>
      <c r="K247" s="20" t="str">
        <f t="shared" si="90"/>
        <v> </v>
      </c>
      <c r="L247" s="19" t="str">
        <f t="shared" si="91"/>
        <v> </v>
      </c>
      <c r="M247" s="26" t="str">
        <f t="shared" si="92"/>
        <v> </v>
      </c>
      <c r="N247" s="26">
        <f t="shared" si="93"/>
        <v>0</v>
      </c>
      <c r="O247" s="19" t="str">
        <f t="shared" si="94"/>
        <v> </v>
      </c>
      <c r="P247" s="19" t="str">
        <f t="shared" si="95"/>
        <v> </v>
      </c>
      <c r="Q247" s="19" t="str">
        <f t="shared" si="96"/>
        <v> </v>
      </c>
      <c r="R247" s="23" t="str">
        <f t="shared" si="97"/>
        <v> </v>
      </c>
      <c r="S247" s="20" t="str">
        <f t="shared" si="74"/>
        <v> </v>
      </c>
      <c r="T247" s="19"/>
      <c r="U247" s="31">
        <v>234</v>
      </c>
      <c r="V247" s="31" t="str">
        <f t="shared" si="76"/>
        <v> </v>
      </c>
      <c r="W247" s="31"/>
      <c r="X247" s="31">
        <v>234</v>
      </c>
      <c r="Y247" s="31" t="str">
        <f t="shared" si="98"/>
        <v> </v>
      </c>
      <c r="Z247" s="31"/>
    </row>
    <row r="248" spans="1:26" ht="10.5">
      <c r="A248" s="21" t="str">
        <f t="shared" si="78"/>
        <v> </v>
      </c>
      <c r="B248" s="22" t="str">
        <f t="shared" si="79"/>
        <v> </v>
      </c>
      <c r="C248" s="22" t="str">
        <f>+IF(A248=" "," ",IF(A249=" ",($H$2-SUM($C$13:C247)),($H$2/$C$2)))</f>
        <v> </v>
      </c>
      <c r="D248" s="22" t="str">
        <f t="shared" si="87"/>
        <v> </v>
      </c>
      <c r="E248" s="22"/>
      <c r="F248" s="22" t="str">
        <f t="shared" si="88"/>
        <v> </v>
      </c>
      <c r="G248" s="22" t="str">
        <f t="shared" si="89"/>
        <v> </v>
      </c>
      <c r="H248" s="25" t="str">
        <f>+IF(J248=$I$2,XIRR($G$12:G248,$K$12:K248)," ")</f>
        <v> </v>
      </c>
      <c r="I248" s="25" t="str">
        <f>+IF(J248=$I$2,XIRR($F$12:F248,$K$12:K248)," ")</f>
        <v> </v>
      </c>
      <c r="J248" s="20" t="str">
        <f>IF(J247=" "," ",IF(EDATE(J247,1)&gt;$I$2," ",EDATE($J$13,L247)))</f>
        <v> </v>
      </c>
      <c r="K248" s="20" t="str">
        <f t="shared" si="90"/>
        <v> </v>
      </c>
      <c r="L248" s="19" t="str">
        <f t="shared" si="91"/>
        <v> </v>
      </c>
      <c r="M248" s="26" t="str">
        <f t="shared" si="92"/>
        <v> </v>
      </c>
      <c r="N248" s="26">
        <f t="shared" si="93"/>
        <v>0</v>
      </c>
      <c r="O248" s="19" t="str">
        <f t="shared" si="94"/>
        <v> </v>
      </c>
      <c r="P248" s="19" t="str">
        <f t="shared" si="95"/>
        <v> </v>
      </c>
      <c r="Q248" s="19" t="str">
        <f t="shared" si="96"/>
        <v> </v>
      </c>
      <c r="R248" s="23" t="str">
        <f t="shared" si="97"/>
        <v> </v>
      </c>
      <c r="S248" s="20" t="str">
        <f t="shared" si="74"/>
        <v> </v>
      </c>
      <c r="T248" s="19"/>
      <c r="U248" s="31">
        <v>235</v>
      </c>
      <c r="V248" s="31" t="str">
        <f t="shared" si="76"/>
        <v> </v>
      </c>
      <c r="W248" s="31"/>
      <c r="X248" s="31">
        <v>235</v>
      </c>
      <c r="Y248" s="31" t="str">
        <f t="shared" si="98"/>
        <v> </v>
      </c>
      <c r="Z248" s="31"/>
    </row>
    <row r="249" spans="1:26" ht="10.5">
      <c r="A249" s="21" t="str">
        <f t="shared" si="78"/>
        <v> </v>
      </c>
      <c r="B249" s="22" t="str">
        <f t="shared" si="79"/>
        <v> </v>
      </c>
      <c r="C249" s="22" t="str">
        <f>+IF(A249=" "," ",IF(A250=" ",($H$2-SUM($C$13:C248)),($H$2/$C$2)))</f>
        <v> </v>
      </c>
      <c r="D249" s="22" t="str">
        <f t="shared" si="87"/>
        <v> </v>
      </c>
      <c r="E249" s="22"/>
      <c r="F249" s="22" t="str">
        <f t="shared" si="88"/>
        <v> </v>
      </c>
      <c r="G249" s="22" t="str">
        <f t="shared" si="89"/>
        <v> </v>
      </c>
      <c r="H249" s="25" t="str">
        <f>+IF(J249=$I$2,XIRR($G$12:G249,$K$12:K249)," ")</f>
        <v> </v>
      </c>
      <c r="I249" s="25" t="str">
        <f>+IF(J249=$I$2,XIRR($F$12:F249,$K$12:K249)," ")</f>
        <v> </v>
      </c>
      <c r="J249" s="20" t="str">
        <f>IF(J248=" "," ",IF(EDATE(J248,1)&gt;$I$2," ",EDATE($J$13,L248)))</f>
        <v> </v>
      </c>
      <c r="K249" s="20" t="str">
        <f t="shared" si="90"/>
        <v> </v>
      </c>
      <c r="L249" s="19" t="str">
        <f t="shared" si="91"/>
        <v> </v>
      </c>
      <c r="M249" s="26" t="str">
        <f t="shared" si="92"/>
        <v> </v>
      </c>
      <c r="N249" s="26">
        <f t="shared" si="93"/>
        <v>0</v>
      </c>
      <c r="O249" s="19" t="str">
        <f t="shared" si="94"/>
        <v> </v>
      </c>
      <c r="P249" s="19" t="str">
        <f t="shared" si="95"/>
        <v> </v>
      </c>
      <c r="Q249" s="19" t="str">
        <f t="shared" si="96"/>
        <v> </v>
      </c>
      <c r="R249" s="23" t="str">
        <f t="shared" si="97"/>
        <v> </v>
      </c>
      <c r="S249" s="20" t="str">
        <f t="shared" si="74"/>
        <v> </v>
      </c>
      <c r="T249" s="19"/>
      <c r="U249" s="31">
        <v>236</v>
      </c>
      <c r="V249" s="31" t="str">
        <f t="shared" si="76"/>
        <v> </v>
      </c>
      <c r="W249" s="31"/>
      <c r="X249" s="31">
        <v>236</v>
      </c>
      <c r="Y249" s="31" t="str">
        <f t="shared" si="98"/>
        <v> </v>
      </c>
      <c r="Z249" s="31"/>
    </row>
    <row r="250" spans="1:26" ht="10.5">
      <c r="A250" s="21" t="str">
        <f t="shared" si="78"/>
        <v> </v>
      </c>
      <c r="B250" s="22" t="str">
        <f t="shared" si="79"/>
        <v> </v>
      </c>
      <c r="C250" s="22" t="str">
        <f>+IF(A250=" "," ",IF(A251=" ",($H$2-SUM($C$13:C249)),($H$2/$C$2)))</f>
        <v> </v>
      </c>
      <c r="D250" s="22" t="str">
        <f t="shared" si="87"/>
        <v> </v>
      </c>
      <c r="E250" s="22"/>
      <c r="F250" s="22" t="str">
        <f t="shared" si="88"/>
        <v> </v>
      </c>
      <c r="G250" s="22" t="str">
        <f t="shared" si="89"/>
        <v> </v>
      </c>
      <c r="H250" s="25" t="str">
        <f>+IF(J250=$I$2,XIRR($G$12:G250,$K$12:K250)," ")</f>
        <v> </v>
      </c>
      <c r="I250" s="25" t="str">
        <f>+IF(J250=$I$2,XIRR($F$12:F250,$K$12:K250)," ")</f>
        <v> </v>
      </c>
      <c r="J250" s="20" t="str">
        <f>IF(J249=" "," ",IF(EDATE(J249,1)&gt;$I$2," ",EDATE($J$13,L249)))</f>
        <v> </v>
      </c>
      <c r="K250" s="20" t="str">
        <f t="shared" si="90"/>
        <v> </v>
      </c>
      <c r="L250" s="19" t="str">
        <f t="shared" si="91"/>
        <v> </v>
      </c>
      <c r="M250" s="26" t="str">
        <f t="shared" si="92"/>
        <v> </v>
      </c>
      <c r="N250" s="26">
        <f t="shared" si="93"/>
        <v>0</v>
      </c>
      <c r="O250" s="19" t="str">
        <f t="shared" si="94"/>
        <v> </v>
      </c>
      <c r="P250" s="19" t="str">
        <f t="shared" si="95"/>
        <v> </v>
      </c>
      <c r="Q250" s="19" t="str">
        <f t="shared" si="96"/>
        <v> </v>
      </c>
      <c r="R250" s="23" t="str">
        <f t="shared" si="97"/>
        <v> </v>
      </c>
      <c r="S250" s="20" t="str">
        <f t="shared" si="74"/>
        <v> </v>
      </c>
      <c r="T250" s="19"/>
      <c r="U250" s="31">
        <v>237</v>
      </c>
      <c r="V250" s="31" t="str">
        <f t="shared" si="76"/>
        <v> </v>
      </c>
      <c r="W250" s="31"/>
      <c r="X250" s="31">
        <v>237</v>
      </c>
      <c r="Y250" s="31" t="str">
        <f t="shared" si="98"/>
        <v> </v>
      </c>
      <c r="Z250" s="31"/>
    </row>
    <row r="251" spans="1:26" ht="10.5">
      <c r="A251" s="21" t="str">
        <f t="shared" si="78"/>
        <v> </v>
      </c>
      <c r="B251" s="22" t="str">
        <f t="shared" si="79"/>
        <v> </v>
      </c>
      <c r="C251" s="22" t="str">
        <f>+IF(A251=" "," ",IF(A252=" ",($H$2-SUM($C$13:C250)),($H$2/$C$2)))</f>
        <v> </v>
      </c>
      <c r="D251" s="22" t="str">
        <f t="shared" si="87"/>
        <v> </v>
      </c>
      <c r="E251" s="22"/>
      <c r="F251" s="22" t="str">
        <f t="shared" si="88"/>
        <v> </v>
      </c>
      <c r="G251" s="22" t="str">
        <f t="shared" si="89"/>
        <v> </v>
      </c>
      <c r="H251" s="25" t="str">
        <f>+IF(J251=$I$2,XIRR($G$12:G251,$K$12:K251)," ")</f>
        <v> </v>
      </c>
      <c r="I251" s="25" t="str">
        <f>+IF(J251=$I$2,XIRR($F$12:F251,$K$12:K251)," ")</f>
        <v> </v>
      </c>
      <c r="J251" s="20" t="str">
        <f>IF(J250=" "," ",IF(EDATE(J250,1)&gt;$I$2," ",EDATE($J$13,L250)))</f>
        <v> </v>
      </c>
      <c r="K251" s="20" t="str">
        <f t="shared" si="90"/>
        <v> </v>
      </c>
      <c r="L251" s="19" t="str">
        <f t="shared" si="91"/>
        <v> </v>
      </c>
      <c r="M251" s="26" t="str">
        <f t="shared" si="92"/>
        <v> </v>
      </c>
      <c r="N251" s="26">
        <f t="shared" si="93"/>
        <v>0</v>
      </c>
      <c r="O251" s="19" t="str">
        <f t="shared" si="94"/>
        <v> </v>
      </c>
      <c r="P251" s="19" t="str">
        <f t="shared" si="95"/>
        <v> </v>
      </c>
      <c r="Q251" s="19" t="str">
        <f t="shared" si="96"/>
        <v> </v>
      </c>
      <c r="R251" s="23" t="str">
        <f t="shared" si="97"/>
        <v> </v>
      </c>
      <c r="S251" s="20" t="str">
        <f t="shared" si="74"/>
        <v> </v>
      </c>
      <c r="T251" s="19"/>
      <c r="U251" s="31">
        <v>238</v>
      </c>
      <c r="V251" s="31" t="str">
        <f t="shared" si="76"/>
        <v> </v>
      </c>
      <c r="W251" s="31"/>
      <c r="X251" s="31">
        <v>238</v>
      </c>
      <c r="Y251" s="31" t="str">
        <f t="shared" si="98"/>
        <v> </v>
      </c>
      <c r="Z251" s="31"/>
    </row>
    <row r="252" spans="1:26" ht="10.5">
      <c r="A252" s="21" t="str">
        <f t="shared" si="78"/>
        <v> </v>
      </c>
      <c r="B252" s="22" t="str">
        <f t="shared" si="79"/>
        <v> </v>
      </c>
      <c r="C252" s="22" t="str">
        <f>+IF(A252=" "," ",IF(A253=" ",($H$2-SUM($C$13:C251)),($H$2/$C$2)))</f>
        <v> </v>
      </c>
      <c r="D252" s="22" t="str">
        <f t="shared" si="87"/>
        <v> </v>
      </c>
      <c r="E252" s="22"/>
      <c r="F252" s="22" t="str">
        <f t="shared" si="88"/>
        <v> </v>
      </c>
      <c r="G252" s="22" t="str">
        <f t="shared" si="89"/>
        <v> </v>
      </c>
      <c r="H252" s="25" t="str">
        <f>+IF(J252=$I$2,XIRR($G$12:G252,$K$12:K252)," ")</f>
        <v> </v>
      </c>
      <c r="I252" s="25" t="str">
        <f>+IF(J252=$I$2,XIRR($F$12:F252,$K$12:K252)," ")</f>
        <v> </v>
      </c>
      <c r="J252" s="20" t="str">
        <f>IF(J251=" "," ",IF(EDATE(J251,1)&gt;$I$2," ",EDATE($J$13,L251)))</f>
        <v> </v>
      </c>
      <c r="K252" s="20" t="str">
        <f t="shared" si="90"/>
        <v> </v>
      </c>
      <c r="L252" s="19" t="str">
        <f t="shared" si="91"/>
        <v> </v>
      </c>
      <c r="M252" s="26" t="str">
        <f t="shared" si="92"/>
        <v> </v>
      </c>
      <c r="N252" s="26">
        <f t="shared" si="93"/>
        <v>0</v>
      </c>
      <c r="O252" s="19" t="str">
        <f t="shared" si="94"/>
        <v> </v>
      </c>
      <c r="P252" s="19" t="str">
        <f t="shared" si="95"/>
        <v> </v>
      </c>
      <c r="Q252" s="19" t="str">
        <f t="shared" si="96"/>
        <v> </v>
      </c>
      <c r="R252" s="23" t="str">
        <f t="shared" si="97"/>
        <v> </v>
      </c>
      <c r="S252" s="20" t="str">
        <f t="shared" si="74"/>
        <v> </v>
      </c>
      <c r="T252" s="19"/>
      <c r="U252" s="31">
        <v>239</v>
      </c>
      <c r="V252" s="31" t="str">
        <f t="shared" si="76"/>
        <v> </v>
      </c>
      <c r="W252" s="31"/>
      <c r="X252" s="31">
        <v>239</v>
      </c>
      <c r="Y252" s="31" t="str">
        <f t="shared" si="98"/>
        <v> </v>
      </c>
      <c r="Z252" s="31"/>
    </row>
    <row r="253" spans="1:26" ht="10.5">
      <c r="A253" s="21" t="str">
        <f t="shared" si="78"/>
        <v> </v>
      </c>
      <c r="B253" s="22" t="str">
        <f t="shared" si="79"/>
        <v> </v>
      </c>
      <c r="C253" s="22" t="str">
        <f>+IF(A253=" "," ",IF(A254=" ",($H$2-SUM($C$13:C252)),($H$2/$C$2)))</f>
        <v> </v>
      </c>
      <c r="D253" s="22" t="str">
        <f t="shared" si="87"/>
        <v> </v>
      </c>
      <c r="E253" s="22"/>
      <c r="F253" s="22" t="str">
        <f t="shared" si="88"/>
        <v> </v>
      </c>
      <c r="G253" s="22" t="str">
        <f t="shared" si="89"/>
        <v> </v>
      </c>
      <c r="H253" s="25" t="str">
        <f>+IF(J253=$I$2,XIRR($G$12:G253,$K$12:K253)," ")</f>
        <v> </v>
      </c>
      <c r="I253" s="25" t="str">
        <f>+IF(J253=$I$2,XIRR($F$12:F253,$K$12:K253)," ")</f>
        <v> </v>
      </c>
      <c r="J253" s="20" t="str">
        <f>IF(J252=" "," ",IF(EDATE(J252,1)&gt;$I$2," ",EDATE($J$13,L252)))</f>
        <v> </v>
      </c>
      <c r="K253" s="20" t="str">
        <f t="shared" si="90"/>
        <v> </v>
      </c>
      <c r="L253" s="19" t="str">
        <f t="shared" si="91"/>
        <v> </v>
      </c>
      <c r="M253" s="26" t="str">
        <f t="shared" si="92"/>
        <v> </v>
      </c>
      <c r="N253" s="26">
        <f t="shared" si="93"/>
        <v>0</v>
      </c>
      <c r="O253" s="19" t="str">
        <f t="shared" si="94"/>
        <v> </v>
      </c>
      <c r="P253" s="19" t="str">
        <f t="shared" si="95"/>
        <v> </v>
      </c>
      <c r="Q253" s="19" t="str">
        <f t="shared" si="96"/>
        <v> </v>
      </c>
      <c r="R253" s="23" t="str">
        <f t="shared" si="97"/>
        <v> </v>
      </c>
      <c r="S253" s="20" t="str">
        <f t="shared" si="74"/>
        <v> </v>
      </c>
      <c r="T253" s="19"/>
      <c r="U253" s="31">
        <v>240</v>
      </c>
      <c r="V253" s="31" t="str">
        <f t="shared" si="76"/>
        <v> </v>
      </c>
      <c r="W253" s="31">
        <f>+$F$2</f>
        <v>88333</v>
      </c>
      <c r="X253" s="31">
        <v>240</v>
      </c>
      <c r="Y253" s="31" t="str">
        <f t="shared" si="98"/>
        <v> </v>
      </c>
      <c r="Z253" s="31">
        <f>+instruction!$D$23*differentiated!B254</f>
        <v>0</v>
      </c>
    </row>
    <row r="254" spans="1:26" ht="10.5">
      <c r="A254" s="21"/>
      <c r="B254" s="22"/>
      <c r="C254" s="22"/>
      <c r="D254" s="22"/>
      <c r="E254" s="22"/>
      <c r="F254" s="22" t="str">
        <f t="shared" si="88"/>
        <v> </v>
      </c>
      <c r="G254" s="22" t="str">
        <f t="shared" si="89"/>
        <v> </v>
      </c>
      <c r="H254" s="25" t="str">
        <f>+IF(J254=$I$2,XIRR($G$12:G254,$K$12:K254)," ")</f>
        <v> </v>
      </c>
      <c r="I254" s="25" t="str">
        <f>+IF(J254=$I$2,XIRR($F$12:F254,$K$12:K254)," ")</f>
        <v> </v>
      </c>
      <c r="J254" s="20" t="str">
        <f>IF(J253=" "," ",IF(EDATE(J253,1)&gt;$I$2," ",EDATE($J$13,L253)))</f>
        <v> </v>
      </c>
      <c r="K254" s="20"/>
      <c r="L254" s="19" t="str">
        <f t="shared" si="91"/>
        <v> </v>
      </c>
      <c r="M254" s="26" t="str">
        <f t="shared" si="92"/>
        <v> </v>
      </c>
      <c r="N254" s="26">
        <f t="shared" si="93"/>
        <v>0</v>
      </c>
      <c r="O254" s="19" t="str">
        <f t="shared" si="94"/>
        <v> </v>
      </c>
      <c r="P254" s="19" t="str">
        <f t="shared" si="95"/>
        <v> </v>
      </c>
      <c r="Q254" s="19" t="str">
        <f t="shared" si="96"/>
        <v> </v>
      </c>
      <c r="R254" s="23" t="str">
        <f t="shared" si="97"/>
        <v> </v>
      </c>
      <c r="S254" s="20" t="str">
        <f t="shared" si="74"/>
        <v> </v>
      </c>
      <c r="T254" s="19"/>
      <c r="U254" s="31">
        <v>241</v>
      </c>
      <c r="V254" s="31"/>
      <c r="W254" s="31"/>
      <c r="X254" s="31">
        <v>241</v>
      </c>
      <c r="Y254" s="31"/>
      <c r="Z254" s="31"/>
    </row>
    <row r="255" spans="1:25" ht="10.5">
      <c r="A255" s="14"/>
      <c r="F255" s="15"/>
      <c r="G255" s="15"/>
      <c r="J255" s="28"/>
      <c r="K255" s="28"/>
      <c r="L255" s="29"/>
      <c r="M255" s="5"/>
      <c r="S255" s="28"/>
      <c r="U255" s="16"/>
      <c r="V255" s="16"/>
      <c r="X255" s="16"/>
      <c r="Y255" s="16"/>
    </row>
    <row r="256" spans="1:25" ht="10.5">
      <c r="A256" s="14"/>
      <c r="F256" s="15"/>
      <c r="G256" s="15"/>
      <c r="J256" s="28"/>
      <c r="K256" s="28"/>
      <c r="L256" s="29"/>
      <c r="M256" s="5"/>
      <c r="S256" s="28"/>
      <c r="U256" s="16"/>
      <c r="V256" s="16"/>
      <c r="X256" s="16"/>
      <c r="Y256" s="16"/>
    </row>
    <row r="257" spans="1:25" ht="10.5">
      <c r="A257" s="14"/>
      <c r="F257" s="15"/>
      <c r="G257" s="15"/>
      <c r="J257" s="28"/>
      <c r="K257" s="28"/>
      <c r="L257" s="29"/>
      <c r="M257" s="5"/>
      <c r="S257" s="28"/>
      <c r="U257" s="16"/>
      <c r="V257" s="16"/>
      <c r="X257" s="16"/>
      <c r="Y257" s="16"/>
    </row>
    <row r="258" spans="1:25" ht="10.5">
      <c r="A258" s="14"/>
      <c r="F258" s="15"/>
      <c r="G258" s="15"/>
      <c r="J258" s="28"/>
      <c r="K258" s="28"/>
      <c r="L258" s="29"/>
      <c r="M258" s="5"/>
      <c r="S258" s="28"/>
      <c r="U258" s="16"/>
      <c r="V258" s="16"/>
      <c r="X258" s="16"/>
      <c r="Y258" s="16"/>
    </row>
    <row r="259" spans="1:25" ht="10.5">
      <c r="A259" s="14"/>
      <c r="F259" s="15"/>
      <c r="G259" s="15"/>
      <c r="J259" s="28"/>
      <c r="K259" s="28"/>
      <c r="L259" s="29"/>
      <c r="M259" s="5"/>
      <c r="S259" s="28"/>
      <c r="U259" s="16"/>
      <c r="V259" s="16"/>
      <c r="X259" s="16"/>
      <c r="Y259" s="16"/>
    </row>
    <row r="260" spans="1:25" ht="10.5">
      <c r="A260" s="14"/>
      <c r="F260" s="15"/>
      <c r="G260" s="15"/>
      <c r="J260" s="28"/>
      <c r="K260" s="28"/>
      <c r="L260" s="29"/>
      <c r="M260" s="5"/>
      <c r="S260" s="28"/>
      <c r="U260" s="16"/>
      <c r="V260" s="16"/>
      <c r="X260" s="16"/>
      <c r="Y260" s="16"/>
    </row>
    <row r="261" spans="1:25" ht="10.5">
      <c r="A261" s="14"/>
      <c r="F261" s="15"/>
      <c r="G261" s="15"/>
      <c r="J261" s="28"/>
      <c r="K261" s="28"/>
      <c r="L261" s="29"/>
      <c r="M261" s="5"/>
      <c r="S261" s="28"/>
      <c r="U261" s="16"/>
      <c r="V261" s="16"/>
      <c r="X261" s="16"/>
      <c r="Y261" s="16"/>
    </row>
    <row r="262" spans="1:25" ht="10.5">
      <c r="A262" s="14"/>
      <c r="F262" s="15"/>
      <c r="G262" s="15"/>
      <c r="J262" s="28"/>
      <c r="K262" s="28"/>
      <c r="L262" s="29"/>
      <c r="M262" s="5"/>
      <c r="S262" s="28"/>
      <c r="U262" s="16"/>
      <c r="V262" s="16"/>
      <c r="X262" s="16"/>
      <c r="Y262" s="16"/>
    </row>
    <row r="263" spans="1:25" ht="10.5">
      <c r="A263" s="14"/>
      <c r="F263" s="15"/>
      <c r="G263" s="15"/>
      <c r="J263" s="28"/>
      <c r="K263" s="28"/>
      <c r="L263" s="29"/>
      <c r="M263" s="5"/>
      <c r="S263" s="28"/>
      <c r="U263" s="16"/>
      <c r="V263" s="16"/>
      <c r="X263" s="16"/>
      <c r="Y263" s="16"/>
    </row>
    <row r="264" spans="1:25" ht="10.5">
      <c r="A264" s="14"/>
      <c r="F264" s="15"/>
      <c r="G264" s="15"/>
      <c r="J264" s="28"/>
      <c r="K264" s="28"/>
      <c r="L264" s="29"/>
      <c r="M264" s="5"/>
      <c r="S264" s="28"/>
      <c r="U264" s="16"/>
      <c r="V264" s="16"/>
      <c r="X264" s="16"/>
      <c r="Y264" s="16"/>
    </row>
    <row r="265" spans="1:25" ht="10.5">
      <c r="A265" s="14"/>
      <c r="F265" s="15"/>
      <c r="G265" s="15"/>
      <c r="J265" s="28"/>
      <c r="K265" s="28"/>
      <c r="L265" s="29"/>
      <c r="M265" s="5"/>
      <c r="S265" s="28"/>
      <c r="U265" s="16"/>
      <c r="V265" s="16"/>
      <c r="X265" s="16"/>
      <c r="Y265" s="16"/>
    </row>
    <row r="266" spans="1:25" ht="10.5">
      <c r="A266" s="14"/>
      <c r="F266" s="15"/>
      <c r="G266" s="15"/>
      <c r="J266" s="28"/>
      <c r="K266" s="28"/>
      <c r="L266" s="29"/>
      <c r="M266" s="5"/>
      <c r="S266" s="28"/>
      <c r="U266" s="16"/>
      <c r="V266" s="16"/>
      <c r="X266" s="16"/>
      <c r="Y266" s="16"/>
    </row>
    <row r="267" spans="1:25" ht="10.5">
      <c r="A267" s="14"/>
      <c r="F267" s="15"/>
      <c r="G267" s="15"/>
      <c r="J267" s="28"/>
      <c r="K267" s="28"/>
      <c r="L267" s="29"/>
      <c r="M267" s="5"/>
      <c r="S267" s="28"/>
      <c r="U267" s="16"/>
      <c r="V267" s="16"/>
      <c r="X267" s="16"/>
      <c r="Y267" s="16"/>
    </row>
    <row r="268" spans="1:25" ht="10.5">
      <c r="A268" s="14"/>
      <c r="F268" s="15"/>
      <c r="G268" s="15"/>
      <c r="J268" s="28"/>
      <c r="K268" s="28"/>
      <c r="L268" s="29"/>
      <c r="M268" s="5"/>
      <c r="S268" s="28"/>
      <c r="U268" s="16"/>
      <c r="V268" s="16"/>
      <c r="X268" s="16"/>
      <c r="Y268" s="16"/>
    </row>
    <row r="269" spans="1:25" ht="10.5">
      <c r="A269" s="14"/>
      <c r="F269" s="15"/>
      <c r="G269" s="15"/>
      <c r="J269" s="28"/>
      <c r="K269" s="28"/>
      <c r="L269" s="29"/>
      <c r="M269" s="5"/>
      <c r="S269" s="28"/>
      <c r="U269" s="16"/>
      <c r="V269" s="16"/>
      <c r="X269" s="16"/>
      <c r="Y269" s="16"/>
    </row>
    <row r="270" spans="1:25" ht="10.5">
      <c r="A270" s="14"/>
      <c r="F270" s="15"/>
      <c r="G270" s="15"/>
      <c r="J270" s="28"/>
      <c r="K270" s="28"/>
      <c r="L270" s="29"/>
      <c r="M270" s="5"/>
      <c r="S270" s="28"/>
      <c r="U270" s="16"/>
      <c r="V270" s="16"/>
      <c r="X270" s="16"/>
      <c r="Y270" s="16"/>
    </row>
    <row r="271" spans="1:25" ht="10.5">
      <c r="A271" s="14"/>
      <c r="H271" s="15"/>
      <c r="I271" s="15"/>
      <c r="J271" s="28"/>
      <c r="K271" s="28"/>
      <c r="L271" s="5"/>
      <c r="M271" s="29"/>
      <c r="N271" s="29"/>
      <c r="S271" s="28"/>
      <c r="U271" s="16"/>
      <c r="V271" s="16"/>
      <c r="X271" s="16"/>
      <c r="Y271" s="16"/>
    </row>
    <row r="272" spans="1:25" ht="10.5">
      <c r="A272" s="14"/>
      <c r="H272" s="15"/>
      <c r="I272" s="15"/>
      <c r="J272" s="28"/>
      <c r="K272" s="28"/>
      <c r="L272" s="5"/>
      <c r="M272" s="29"/>
      <c r="N272" s="29"/>
      <c r="S272" s="28"/>
      <c r="U272" s="16"/>
      <c r="V272" s="16"/>
      <c r="X272" s="16"/>
      <c r="Y272" s="16"/>
    </row>
    <row r="273" spans="1:25" ht="10.5">
      <c r="A273" s="14"/>
      <c r="H273" s="15"/>
      <c r="I273" s="15"/>
      <c r="J273" s="28"/>
      <c r="K273" s="28"/>
      <c r="L273" s="5"/>
      <c r="M273" s="29"/>
      <c r="N273" s="29"/>
      <c r="S273" s="28"/>
      <c r="U273" s="16"/>
      <c r="V273" s="16"/>
      <c r="X273" s="16"/>
      <c r="Y273" s="16"/>
    </row>
    <row r="274" spans="1:25" ht="10.5">
      <c r="A274" s="14"/>
      <c r="H274" s="15"/>
      <c r="I274" s="15"/>
      <c r="J274" s="28"/>
      <c r="K274" s="28"/>
      <c r="L274" s="5"/>
      <c r="M274" s="29"/>
      <c r="N274" s="29"/>
      <c r="S274" s="28"/>
      <c r="U274" s="16"/>
      <c r="V274" s="16"/>
      <c r="X274" s="16"/>
      <c r="Y274" s="16"/>
    </row>
    <row r="275" spans="1:25" ht="10.5">
      <c r="A275" s="14"/>
      <c r="H275" s="15"/>
      <c r="I275" s="15"/>
      <c r="J275" s="28"/>
      <c r="K275" s="28"/>
      <c r="L275" s="5"/>
      <c r="M275" s="29"/>
      <c r="N275" s="29"/>
      <c r="S275" s="28"/>
      <c r="U275" s="16"/>
      <c r="V275" s="16"/>
      <c r="X275" s="16"/>
      <c r="Y275" s="16"/>
    </row>
    <row r="276" spans="1:25" ht="10.5">
      <c r="A276" s="14"/>
      <c r="H276" s="15"/>
      <c r="I276" s="15"/>
      <c r="J276" s="28"/>
      <c r="K276" s="28"/>
      <c r="L276" s="5"/>
      <c r="M276" s="29"/>
      <c r="N276" s="29"/>
      <c r="S276" s="28"/>
      <c r="U276" s="16"/>
      <c r="V276" s="16"/>
      <c r="X276" s="16"/>
      <c r="Y276" s="16"/>
    </row>
    <row r="277" spans="1:25" ht="10.5">
      <c r="A277" s="14"/>
      <c r="H277" s="15"/>
      <c r="I277" s="15"/>
      <c r="J277" s="28"/>
      <c r="K277" s="28"/>
      <c r="L277" s="5"/>
      <c r="M277" s="29"/>
      <c r="N277" s="29"/>
      <c r="S277" s="28"/>
      <c r="U277" s="16"/>
      <c r="V277" s="16"/>
      <c r="X277" s="16"/>
      <c r="Y277" s="16"/>
    </row>
    <row r="278" spans="1:25" ht="10.5">
      <c r="A278" s="14"/>
      <c r="H278" s="15"/>
      <c r="I278" s="15"/>
      <c r="J278" s="28"/>
      <c r="K278" s="28"/>
      <c r="L278" s="5"/>
      <c r="M278" s="29"/>
      <c r="N278" s="29"/>
      <c r="S278" s="28"/>
      <c r="U278" s="16"/>
      <c r="V278" s="16"/>
      <c r="X278" s="16"/>
      <c r="Y278" s="16"/>
    </row>
    <row r="279" spans="1:25" ht="10.5">
      <c r="A279" s="14"/>
      <c r="H279" s="15"/>
      <c r="I279" s="15"/>
      <c r="J279" s="28"/>
      <c r="K279" s="28"/>
      <c r="L279" s="5"/>
      <c r="M279" s="29"/>
      <c r="N279" s="29"/>
      <c r="S279" s="28"/>
      <c r="U279" s="16"/>
      <c r="V279" s="16"/>
      <c r="X279" s="16"/>
      <c r="Y279" s="16"/>
    </row>
    <row r="280" spans="1:25" ht="10.5">
      <c r="A280" s="14"/>
      <c r="H280" s="15"/>
      <c r="I280" s="15"/>
      <c r="J280" s="28"/>
      <c r="K280" s="28"/>
      <c r="L280" s="5"/>
      <c r="M280" s="29"/>
      <c r="N280" s="29"/>
      <c r="S280" s="28"/>
      <c r="U280" s="16"/>
      <c r="V280" s="16"/>
      <c r="X280" s="16"/>
      <c r="Y280" s="16"/>
    </row>
    <row r="281" spans="1:25" ht="10.5">
      <c r="A281" s="14"/>
      <c r="H281" s="15"/>
      <c r="I281" s="15"/>
      <c r="J281" s="28"/>
      <c r="K281" s="28"/>
      <c r="L281" s="5"/>
      <c r="M281" s="29"/>
      <c r="N281" s="29"/>
      <c r="S281" s="28"/>
      <c r="U281" s="16"/>
      <c r="V281" s="16"/>
      <c r="X281" s="16"/>
      <c r="Y281" s="16"/>
    </row>
    <row r="282" spans="1:25" ht="10.5">
      <c r="A282" s="14"/>
      <c r="H282" s="15"/>
      <c r="I282" s="15"/>
      <c r="J282" s="28"/>
      <c r="K282" s="28"/>
      <c r="L282" s="5"/>
      <c r="M282" s="29"/>
      <c r="N282" s="29"/>
      <c r="S282" s="28"/>
      <c r="U282" s="16"/>
      <c r="V282" s="16"/>
      <c r="X282" s="16"/>
      <c r="Y282" s="16"/>
    </row>
    <row r="283" spans="1:25" ht="10.5">
      <c r="A283" s="14"/>
      <c r="H283" s="15"/>
      <c r="I283" s="15"/>
      <c r="J283" s="28"/>
      <c r="K283" s="28"/>
      <c r="L283" s="5"/>
      <c r="M283" s="29"/>
      <c r="N283" s="29"/>
      <c r="S283" s="28"/>
      <c r="U283" s="16"/>
      <c r="V283" s="16"/>
      <c r="X283" s="16"/>
      <c r="Y283" s="16"/>
    </row>
    <row r="284" spans="1:25" ht="10.5">
      <c r="A284" s="14"/>
      <c r="H284" s="15"/>
      <c r="I284" s="15"/>
      <c r="J284" s="28"/>
      <c r="K284" s="28"/>
      <c r="L284" s="5"/>
      <c r="M284" s="29"/>
      <c r="N284" s="29"/>
      <c r="S284" s="28"/>
      <c r="U284" s="16"/>
      <c r="V284" s="16"/>
      <c r="X284" s="16"/>
      <c r="Y284" s="16"/>
    </row>
    <row r="285" spans="1:25" ht="10.5">
      <c r="A285" s="14"/>
      <c r="H285" s="15"/>
      <c r="I285" s="15"/>
      <c r="J285" s="28"/>
      <c r="K285" s="28"/>
      <c r="L285" s="5"/>
      <c r="M285" s="29"/>
      <c r="N285" s="29"/>
      <c r="S285" s="28"/>
      <c r="U285" s="16"/>
      <c r="V285" s="16"/>
      <c r="X285" s="16"/>
      <c r="Y285" s="16"/>
    </row>
    <row r="286" spans="1:25" ht="10.5">
      <c r="A286" s="14"/>
      <c r="H286" s="15"/>
      <c r="I286" s="15"/>
      <c r="J286" s="28"/>
      <c r="K286" s="28"/>
      <c r="L286" s="5"/>
      <c r="M286" s="29"/>
      <c r="N286" s="29"/>
      <c r="S286" s="28"/>
      <c r="U286" s="16"/>
      <c r="V286" s="16"/>
      <c r="X286" s="16"/>
      <c r="Y286" s="16"/>
    </row>
    <row r="287" spans="1:25" ht="10.5">
      <c r="A287" s="14"/>
      <c r="H287" s="15"/>
      <c r="I287" s="15"/>
      <c r="J287" s="28"/>
      <c r="K287" s="28"/>
      <c r="L287" s="5"/>
      <c r="M287" s="29"/>
      <c r="N287" s="29"/>
      <c r="S287" s="28"/>
      <c r="U287" s="16"/>
      <c r="V287" s="16"/>
      <c r="X287" s="16"/>
      <c r="Y287" s="16"/>
    </row>
    <row r="288" spans="1:25" ht="10.5">
      <c r="A288" s="14"/>
      <c r="H288" s="15"/>
      <c r="I288" s="15"/>
      <c r="J288" s="28"/>
      <c r="K288" s="28"/>
      <c r="L288" s="5"/>
      <c r="M288" s="29"/>
      <c r="N288" s="29"/>
      <c r="S288" s="28"/>
      <c r="U288" s="16"/>
      <c r="V288" s="16"/>
      <c r="X288" s="16"/>
      <c r="Y288" s="16"/>
    </row>
    <row r="289" spans="1:25" ht="10.5">
      <c r="A289" s="14"/>
      <c r="H289" s="15"/>
      <c r="I289" s="15"/>
      <c r="J289" s="28"/>
      <c r="K289" s="28"/>
      <c r="L289" s="5"/>
      <c r="M289" s="29"/>
      <c r="N289" s="29"/>
      <c r="S289" s="28"/>
      <c r="U289" s="16"/>
      <c r="V289" s="16"/>
      <c r="X289" s="16"/>
      <c r="Y289" s="16"/>
    </row>
    <row r="290" spans="1:25" ht="10.5">
      <c r="A290" s="14"/>
      <c r="H290" s="15"/>
      <c r="I290" s="15"/>
      <c r="J290" s="28"/>
      <c r="K290" s="28"/>
      <c r="L290" s="5"/>
      <c r="M290" s="29"/>
      <c r="N290" s="29"/>
      <c r="S290" s="28"/>
      <c r="U290" s="16"/>
      <c r="V290" s="16"/>
      <c r="X290" s="16"/>
      <c r="Y290" s="16"/>
    </row>
    <row r="291" spans="1:25" ht="10.5">
      <c r="A291" s="14"/>
      <c r="H291" s="15"/>
      <c r="I291" s="15"/>
      <c r="J291" s="28"/>
      <c r="K291" s="28"/>
      <c r="L291" s="5"/>
      <c r="M291" s="29"/>
      <c r="N291" s="29"/>
      <c r="S291" s="28"/>
      <c r="U291" s="16"/>
      <c r="V291" s="16"/>
      <c r="X291" s="16"/>
      <c r="Y291" s="16"/>
    </row>
    <row r="292" spans="1:25" ht="10.5">
      <c r="A292" s="14"/>
      <c r="H292" s="15"/>
      <c r="I292" s="15"/>
      <c r="J292" s="28"/>
      <c r="K292" s="28"/>
      <c r="L292" s="5"/>
      <c r="M292" s="29"/>
      <c r="N292" s="29"/>
      <c r="S292" s="28"/>
      <c r="U292" s="16"/>
      <c r="V292" s="16"/>
      <c r="X292" s="16"/>
      <c r="Y292" s="16"/>
    </row>
    <row r="293" spans="1:25" ht="10.5">
      <c r="A293" s="14"/>
      <c r="H293" s="15"/>
      <c r="I293" s="15"/>
      <c r="J293" s="28"/>
      <c r="K293" s="28"/>
      <c r="L293" s="5"/>
      <c r="M293" s="29"/>
      <c r="N293" s="29"/>
      <c r="S293" s="28"/>
      <c r="U293" s="16"/>
      <c r="V293" s="16"/>
      <c r="X293" s="16"/>
      <c r="Y293" s="16"/>
    </row>
    <row r="294" spans="1:25" ht="10.5">
      <c r="A294" s="14"/>
      <c r="H294" s="15"/>
      <c r="I294" s="15"/>
      <c r="J294" s="28"/>
      <c r="K294" s="28"/>
      <c r="L294" s="5"/>
      <c r="M294" s="29"/>
      <c r="N294" s="29"/>
      <c r="S294" s="28"/>
      <c r="U294" s="16"/>
      <c r="V294" s="16"/>
      <c r="X294" s="16"/>
      <c r="Y294" s="16"/>
    </row>
    <row r="295" spans="1:25" ht="10.5">
      <c r="A295" s="14"/>
      <c r="H295" s="15"/>
      <c r="I295" s="15"/>
      <c r="J295" s="28"/>
      <c r="K295" s="28"/>
      <c r="L295" s="5"/>
      <c r="M295" s="29"/>
      <c r="N295" s="29"/>
      <c r="S295" s="28"/>
      <c r="U295" s="16"/>
      <c r="V295" s="16"/>
      <c r="X295" s="16"/>
      <c r="Y295" s="16"/>
    </row>
    <row r="296" spans="1:25" ht="10.5">
      <c r="A296" s="14"/>
      <c r="H296" s="15"/>
      <c r="I296" s="15"/>
      <c r="J296" s="28"/>
      <c r="K296" s="28"/>
      <c r="L296" s="5"/>
      <c r="M296" s="29"/>
      <c r="N296" s="29"/>
      <c r="S296" s="28"/>
      <c r="U296" s="16"/>
      <c r="V296" s="16"/>
      <c r="X296" s="16"/>
      <c r="Y296" s="16"/>
    </row>
    <row r="297" spans="1:25" ht="10.5">
      <c r="A297" s="14"/>
      <c r="H297" s="15"/>
      <c r="I297" s="15"/>
      <c r="J297" s="28"/>
      <c r="K297" s="28"/>
      <c r="L297" s="5"/>
      <c r="M297" s="29"/>
      <c r="N297" s="29"/>
      <c r="S297" s="28"/>
      <c r="U297" s="16"/>
      <c r="V297" s="16"/>
      <c r="X297" s="16"/>
      <c r="Y297" s="16"/>
    </row>
    <row r="298" spans="1:25" ht="10.5">
      <c r="A298" s="14"/>
      <c r="H298" s="15"/>
      <c r="I298" s="15"/>
      <c r="J298" s="28"/>
      <c r="K298" s="28"/>
      <c r="L298" s="5"/>
      <c r="M298" s="29"/>
      <c r="N298" s="29"/>
      <c r="S298" s="28"/>
      <c r="U298" s="16"/>
      <c r="V298" s="16"/>
      <c r="X298" s="16"/>
      <c r="Y298" s="16"/>
    </row>
    <row r="299" spans="1:25" ht="10.5">
      <c r="A299" s="14"/>
      <c r="H299" s="15"/>
      <c r="I299" s="15"/>
      <c r="J299" s="28"/>
      <c r="K299" s="28"/>
      <c r="L299" s="5"/>
      <c r="M299" s="29"/>
      <c r="N299" s="29"/>
      <c r="S299" s="28"/>
      <c r="U299" s="16"/>
      <c r="V299" s="16"/>
      <c r="X299" s="16"/>
      <c r="Y299" s="16"/>
    </row>
    <row r="300" spans="1:25" ht="10.5">
      <c r="A300" s="14"/>
      <c r="H300" s="15"/>
      <c r="I300" s="15"/>
      <c r="J300" s="28"/>
      <c r="K300" s="28"/>
      <c r="L300" s="5"/>
      <c r="M300" s="29"/>
      <c r="N300" s="29"/>
      <c r="S300" s="28"/>
      <c r="U300" s="16"/>
      <c r="V300" s="16"/>
      <c r="X300" s="16"/>
      <c r="Y300" s="16"/>
    </row>
    <row r="301" spans="1:25" ht="10.5">
      <c r="A301" s="14"/>
      <c r="H301" s="15"/>
      <c r="I301" s="15"/>
      <c r="J301" s="28"/>
      <c r="K301" s="28"/>
      <c r="L301" s="5"/>
      <c r="M301" s="29"/>
      <c r="N301" s="29"/>
      <c r="S301" s="28"/>
      <c r="U301" s="16"/>
      <c r="V301" s="16"/>
      <c r="X301" s="16"/>
      <c r="Y301" s="16"/>
    </row>
    <row r="302" spans="1:25" ht="10.5">
      <c r="A302" s="14"/>
      <c r="H302" s="15"/>
      <c r="I302" s="15"/>
      <c r="J302" s="28"/>
      <c r="K302" s="28"/>
      <c r="L302" s="5"/>
      <c r="M302" s="29"/>
      <c r="N302" s="29"/>
      <c r="S302" s="28"/>
      <c r="U302" s="16"/>
      <c r="V302" s="16"/>
      <c r="X302" s="16"/>
      <c r="Y302" s="16"/>
    </row>
    <row r="303" spans="1:25" ht="10.5">
      <c r="A303" s="14"/>
      <c r="H303" s="15"/>
      <c r="I303" s="15"/>
      <c r="J303" s="28"/>
      <c r="K303" s="28"/>
      <c r="L303" s="5"/>
      <c r="M303" s="29"/>
      <c r="N303" s="29"/>
      <c r="S303" s="28"/>
      <c r="U303" s="16"/>
      <c r="V303" s="16"/>
      <c r="X303" s="16"/>
      <c r="Y303" s="16"/>
    </row>
    <row r="304" spans="1:25" ht="10.5">
      <c r="A304" s="14"/>
      <c r="H304" s="15"/>
      <c r="I304" s="15"/>
      <c r="J304" s="28"/>
      <c r="K304" s="28"/>
      <c r="L304" s="5"/>
      <c r="M304" s="29"/>
      <c r="N304" s="29"/>
      <c r="S304" s="28"/>
      <c r="U304" s="16"/>
      <c r="V304" s="16"/>
      <c r="X304" s="16"/>
      <c r="Y304" s="16"/>
    </row>
    <row r="305" spans="1:25" ht="10.5">
      <c r="A305" s="14"/>
      <c r="H305" s="15"/>
      <c r="I305" s="15"/>
      <c r="J305" s="28"/>
      <c r="K305" s="28"/>
      <c r="L305" s="5"/>
      <c r="M305" s="29"/>
      <c r="N305" s="29"/>
      <c r="S305" s="28"/>
      <c r="U305" s="16"/>
      <c r="V305" s="16"/>
      <c r="X305" s="16"/>
      <c r="Y305" s="16"/>
    </row>
    <row r="306" spans="1:25" ht="10.5">
      <c r="A306" s="14"/>
      <c r="H306" s="15"/>
      <c r="I306" s="15"/>
      <c r="J306" s="28"/>
      <c r="K306" s="28"/>
      <c r="L306" s="5"/>
      <c r="M306" s="29"/>
      <c r="N306" s="29"/>
      <c r="S306" s="28"/>
      <c r="U306" s="16"/>
      <c r="V306" s="16"/>
      <c r="X306" s="16"/>
      <c r="Y306" s="16"/>
    </row>
    <row r="307" spans="1:25" ht="10.5">
      <c r="A307" s="14"/>
      <c r="H307" s="15"/>
      <c r="I307" s="15"/>
      <c r="J307" s="28"/>
      <c r="K307" s="28"/>
      <c r="L307" s="5"/>
      <c r="M307" s="29"/>
      <c r="N307" s="29"/>
      <c r="S307" s="28"/>
      <c r="U307" s="16"/>
      <c r="V307" s="16"/>
      <c r="X307" s="16"/>
      <c r="Y307" s="16"/>
    </row>
    <row r="308" spans="1:25" ht="10.5">
      <c r="A308" s="14"/>
      <c r="H308" s="15"/>
      <c r="I308" s="15"/>
      <c r="J308" s="28"/>
      <c r="K308" s="28"/>
      <c r="L308" s="5"/>
      <c r="M308" s="29"/>
      <c r="N308" s="29"/>
      <c r="S308" s="28"/>
      <c r="U308" s="16"/>
      <c r="V308" s="16"/>
      <c r="X308" s="16"/>
      <c r="Y308" s="16"/>
    </row>
    <row r="309" spans="1:25" ht="10.5">
      <c r="A309" s="14"/>
      <c r="H309" s="15"/>
      <c r="I309" s="15"/>
      <c r="J309" s="28"/>
      <c r="K309" s="28"/>
      <c r="L309" s="5"/>
      <c r="M309" s="29"/>
      <c r="N309" s="29"/>
      <c r="S309" s="28"/>
      <c r="U309" s="16"/>
      <c r="V309" s="16"/>
      <c r="X309" s="16"/>
      <c r="Y309" s="16"/>
    </row>
    <row r="310" spans="1:25" ht="10.5">
      <c r="A310" s="14"/>
      <c r="H310" s="15"/>
      <c r="I310" s="15"/>
      <c r="J310" s="28"/>
      <c r="K310" s="28"/>
      <c r="L310" s="5"/>
      <c r="M310" s="29"/>
      <c r="N310" s="29"/>
      <c r="S310" s="28"/>
      <c r="U310" s="16"/>
      <c r="V310" s="16"/>
      <c r="X310" s="16"/>
      <c r="Y310" s="16"/>
    </row>
    <row r="311" spans="1:25" ht="10.5">
      <c r="A311" s="14"/>
      <c r="H311" s="15"/>
      <c r="I311" s="15"/>
      <c r="J311" s="28"/>
      <c r="K311" s="28"/>
      <c r="L311" s="5"/>
      <c r="M311" s="29"/>
      <c r="N311" s="29"/>
      <c r="S311" s="28"/>
      <c r="U311" s="16"/>
      <c r="V311" s="16"/>
      <c r="X311" s="16"/>
      <c r="Y311" s="16"/>
    </row>
    <row r="312" spans="1:25" ht="10.5">
      <c r="A312" s="14"/>
      <c r="H312" s="15"/>
      <c r="I312" s="15"/>
      <c r="J312" s="28"/>
      <c r="K312" s="28"/>
      <c r="L312" s="5"/>
      <c r="M312" s="29"/>
      <c r="N312" s="29"/>
      <c r="S312" s="28"/>
      <c r="U312" s="16"/>
      <c r="V312" s="16"/>
      <c r="X312" s="16"/>
      <c r="Y312" s="16"/>
    </row>
    <row r="313" spans="1:25" ht="10.5">
      <c r="A313" s="14"/>
      <c r="H313" s="15"/>
      <c r="I313" s="15"/>
      <c r="J313" s="28"/>
      <c r="K313" s="28"/>
      <c r="L313" s="5"/>
      <c r="M313" s="29"/>
      <c r="N313" s="29"/>
      <c r="S313" s="28"/>
      <c r="U313" s="16"/>
      <c r="V313" s="16"/>
      <c r="X313" s="16"/>
      <c r="Y313" s="16"/>
    </row>
    <row r="314" spans="1:25" ht="10.5">
      <c r="A314" s="14"/>
      <c r="H314" s="15"/>
      <c r="I314" s="15"/>
      <c r="J314" s="28"/>
      <c r="K314" s="28"/>
      <c r="L314" s="5"/>
      <c r="M314" s="29"/>
      <c r="N314" s="29"/>
      <c r="S314" s="28"/>
      <c r="U314" s="16"/>
      <c r="V314" s="16"/>
      <c r="X314" s="16"/>
      <c r="Y314" s="16"/>
    </row>
    <row r="315" spans="1:25" ht="10.5">
      <c r="A315" s="14"/>
      <c r="H315" s="15"/>
      <c r="I315" s="15"/>
      <c r="J315" s="28"/>
      <c r="K315" s="28"/>
      <c r="L315" s="5"/>
      <c r="M315" s="29"/>
      <c r="N315" s="29"/>
      <c r="S315" s="28"/>
      <c r="U315" s="16"/>
      <c r="V315" s="16"/>
      <c r="X315" s="16"/>
      <c r="Y315" s="16"/>
    </row>
    <row r="316" spans="1:25" ht="10.5">
      <c r="A316" s="14"/>
      <c r="H316" s="15"/>
      <c r="I316" s="15"/>
      <c r="J316" s="28"/>
      <c r="K316" s="28"/>
      <c r="L316" s="5"/>
      <c r="M316" s="29"/>
      <c r="N316" s="29"/>
      <c r="S316" s="28"/>
      <c r="U316" s="16"/>
      <c r="V316" s="16"/>
      <c r="X316" s="16"/>
      <c r="Y316" s="16"/>
    </row>
    <row r="317" spans="1:25" ht="10.5">
      <c r="A317" s="14"/>
      <c r="H317" s="15"/>
      <c r="I317" s="15"/>
      <c r="J317" s="28"/>
      <c r="K317" s="28"/>
      <c r="L317" s="5"/>
      <c r="M317" s="29"/>
      <c r="N317" s="29"/>
      <c r="S317" s="28"/>
      <c r="U317" s="16"/>
      <c r="V317" s="16"/>
      <c r="X317" s="16"/>
      <c r="Y317" s="16"/>
    </row>
    <row r="318" spans="1:25" ht="10.5">
      <c r="A318" s="14"/>
      <c r="H318" s="15"/>
      <c r="I318" s="15"/>
      <c r="J318" s="28"/>
      <c r="K318" s="28"/>
      <c r="L318" s="5"/>
      <c r="M318" s="29"/>
      <c r="N318" s="29"/>
      <c r="S318" s="28"/>
      <c r="U318" s="16"/>
      <c r="V318" s="16"/>
      <c r="X318" s="16"/>
      <c r="Y318" s="16"/>
    </row>
    <row r="319" spans="1:25" ht="10.5">
      <c r="A319" s="14"/>
      <c r="H319" s="15"/>
      <c r="I319" s="15"/>
      <c r="J319" s="28"/>
      <c r="K319" s="28"/>
      <c r="L319" s="5"/>
      <c r="M319" s="29"/>
      <c r="N319" s="29"/>
      <c r="S319" s="28"/>
      <c r="U319" s="16"/>
      <c r="V319" s="16"/>
      <c r="X319" s="16"/>
      <c r="Y319" s="16"/>
    </row>
    <row r="320" spans="1:25" ht="10.5">
      <c r="A320" s="14"/>
      <c r="H320" s="15"/>
      <c r="I320" s="15"/>
      <c r="J320" s="28"/>
      <c r="K320" s="28"/>
      <c r="L320" s="5"/>
      <c r="M320" s="29"/>
      <c r="N320" s="29"/>
      <c r="S320" s="28"/>
      <c r="U320" s="16"/>
      <c r="V320" s="16"/>
      <c r="X320" s="16"/>
      <c r="Y320" s="16"/>
    </row>
    <row r="321" spans="1:25" ht="10.5">
      <c r="A321" s="14"/>
      <c r="H321" s="15"/>
      <c r="I321" s="15"/>
      <c r="J321" s="28"/>
      <c r="K321" s="28"/>
      <c r="L321" s="5"/>
      <c r="M321" s="29"/>
      <c r="N321" s="29"/>
      <c r="S321" s="28"/>
      <c r="U321" s="16"/>
      <c r="V321" s="16"/>
      <c r="X321" s="16"/>
      <c r="Y321" s="16"/>
    </row>
    <row r="322" spans="1:25" ht="10.5">
      <c r="A322" s="14"/>
      <c r="H322" s="15"/>
      <c r="I322" s="15"/>
      <c r="J322" s="28"/>
      <c r="K322" s="28"/>
      <c r="L322" s="5"/>
      <c r="M322" s="29"/>
      <c r="N322" s="29"/>
      <c r="S322" s="28"/>
      <c r="U322" s="16"/>
      <c r="V322" s="16"/>
      <c r="X322" s="16"/>
      <c r="Y322" s="16"/>
    </row>
    <row r="323" spans="1:25" ht="10.5">
      <c r="A323" s="14"/>
      <c r="H323" s="15"/>
      <c r="I323" s="15"/>
      <c r="J323" s="28"/>
      <c r="K323" s="28"/>
      <c r="L323" s="5"/>
      <c r="M323" s="29"/>
      <c r="N323" s="29"/>
      <c r="S323" s="28"/>
      <c r="U323" s="16"/>
      <c r="V323" s="16"/>
      <c r="X323" s="16"/>
      <c r="Y323" s="16"/>
    </row>
    <row r="324" spans="1:25" ht="10.5">
      <c r="A324" s="14"/>
      <c r="H324" s="15"/>
      <c r="I324" s="15"/>
      <c r="J324" s="28"/>
      <c r="K324" s="28"/>
      <c r="L324" s="5"/>
      <c r="M324" s="29"/>
      <c r="N324" s="29"/>
      <c r="S324" s="28"/>
      <c r="U324" s="16"/>
      <c r="V324" s="16"/>
      <c r="X324" s="16"/>
      <c r="Y324" s="16"/>
    </row>
    <row r="325" spans="1:25" ht="10.5">
      <c r="A325" s="14"/>
      <c r="H325" s="15"/>
      <c r="I325" s="15"/>
      <c r="J325" s="28"/>
      <c r="K325" s="28"/>
      <c r="L325" s="5"/>
      <c r="M325" s="29"/>
      <c r="N325" s="29"/>
      <c r="S325" s="28"/>
      <c r="U325" s="16"/>
      <c r="V325" s="16"/>
      <c r="X325" s="16"/>
      <c r="Y325" s="16"/>
    </row>
    <row r="326" spans="1:25" ht="10.5">
      <c r="A326" s="14"/>
      <c r="H326" s="15"/>
      <c r="I326" s="15"/>
      <c r="J326" s="28"/>
      <c r="K326" s="28"/>
      <c r="L326" s="5"/>
      <c r="M326" s="29"/>
      <c r="N326" s="29"/>
      <c r="S326" s="28"/>
      <c r="U326" s="16"/>
      <c r="V326" s="16"/>
      <c r="X326" s="16"/>
      <c r="Y326" s="16"/>
    </row>
    <row r="327" spans="1:25" ht="10.5">
      <c r="A327" s="14"/>
      <c r="H327" s="15"/>
      <c r="I327" s="15"/>
      <c r="J327" s="28"/>
      <c r="K327" s="28"/>
      <c r="L327" s="5"/>
      <c r="M327" s="29"/>
      <c r="N327" s="29"/>
      <c r="S327" s="28"/>
      <c r="U327" s="16"/>
      <c r="V327" s="16"/>
      <c r="X327" s="16"/>
      <c r="Y327" s="16"/>
    </row>
    <row r="328" spans="1:25" ht="10.5">
      <c r="A328" s="14"/>
      <c r="H328" s="15"/>
      <c r="I328" s="15"/>
      <c r="J328" s="28"/>
      <c r="K328" s="28"/>
      <c r="L328" s="5"/>
      <c r="M328" s="29"/>
      <c r="N328" s="29"/>
      <c r="S328" s="28"/>
      <c r="U328" s="16"/>
      <c r="V328" s="16"/>
      <c r="X328" s="16"/>
      <c r="Y328" s="16"/>
    </row>
    <row r="329" spans="1:25" ht="10.5">
      <c r="A329" s="14"/>
      <c r="H329" s="15"/>
      <c r="I329" s="15"/>
      <c r="J329" s="28"/>
      <c r="K329" s="28"/>
      <c r="L329" s="5"/>
      <c r="M329" s="29"/>
      <c r="N329" s="29"/>
      <c r="S329" s="28"/>
      <c r="U329" s="16"/>
      <c r="V329" s="16"/>
      <c r="X329" s="16"/>
      <c r="Y329" s="16"/>
    </row>
    <row r="330" spans="1:25" ht="10.5">
      <c r="A330" s="14"/>
      <c r="H330" s="15"/>
      <c r="I330" s="15"/>
      <c r="J330" s="28"/>
      <c r="K330" s="28"/>
      <c r="L330" s="5"/>
      <c r="M330" s="29"/>
      <c r="N330" s="29"/>
      <c r="S330" s="28"/>
      <c r="U330" s="16"/>
      <c r="V330" s="16"/>
      <c r="X330" s="16"/>
      <c r="Y330" s="16"/>
    </row>
    <row r="331" spans="1:25" ht="10.5">
      <c r="A331" s="14"/>
      <c r="H331" s="15"/>
      <c r="I331" s="15"/>
      <c r="J331" s="28"/>
      <c r="K331" s="28"/>
      <c r="L331" s="5"/>
      <c r="M331" s="29"/>
      <c r="N331" s="29"/>
      <c r="S331" s="28"/>
      <c r="U331" s="16"/>
      <c r="V331" s="16"/>
      <c r="X331" s="16"/>
      <c r="Y331" s="16"/>
    </row>
    <row r="332" spans="1:25" ht="10.5">
      <c r="A332" s="14"/>
      <c r="H332" s="15"/>
      <c r="I332" s="15"/>
      <c r="J332" s="28"/>
      <c r="K332" s="28"/>
      <c r="L332" s="5"/>
      <c r="M332" s="29"/>
      <c r="N332" s="29"/>
      <c r="S332" s="28"/>
      <c r="U332" s="16"/>
      <c r="V332" s="16"/>
      <c r="X332" s="16"/>
      <c r="Y332" s="16"/>
    </row>
    <row r="333" spans="1:25" ht="10.5">
      <c r="A333" s="14"/>
      <c r="H333" s="15"/>
      <c r="I333" s="15"/>
      <c r="J333" s="28"/>
      <c r="K333" s="28"/>
      <c r="L333" s="5"/>
      <c r="M333" s="29"/>
      <c r="N333" s="29"/>
      <c r="S333" s="28"/>
      <c r="U333" s="16"/>
      <c r="V333" s="16"/>
      <c r="X333" s="16"/>
      <c r="Y333" s="16"/>
    </row>
    <row r="334" spans="1:25" ht="10.5">
      <c r="A334" s="14"/>
      <c r="H334" s="15"/>
      <c r="I334" s="15"/>
      <c r="J334" s="28"/>
      <c r="K334" s="28"/>
      <c r="L334" s="5"/>
      <c r="M334" s="29"/>
      <c r="N334" s="29"/>
      <c r="S334" s="28"/>
      <c r="U334" s="16"/>
      <c r="V334" s="16"/>
      <c r="X334" s="16"/>
      <c r="Y334" s="16"/>
    </row>
    <row r="335" spans="1:25" ht="10.5">
      <c r="A335" s="14"/>
      <c r="H335" s="15"/>
      <c r="I335" s="15"/>
      <c r="J335" s="28"/>
      <c r="K335" s="28"/>
      <c r="L335" s="5"/>
      <c r="M335" s="29"/>
      <c r="N335" s="29"/>
      <c r="S335" s="28"/>
      <c r="U335" s="16"/>
      <c r="V335" s="16"/>
      <c r="X335" s="16"/>
      <c r="Y335" s="16"/>
    </row>
    <row r="336" spans="1:25" ht="10.5">
      <c r="A336" s="14"/>
      <c r="H336" s="15"/>
      <c r="I336" s="15"/>
      <c r="J336" s="15"/>
      <c r="K336" s="28"/>
      <c r="L336" s="28"/>
      <c r="M336" s="5"/>
      <c r="N336" s="29"/>
      <c r="O336" s="29"/>
      <c r="T336" s="28"/>
      <c r="V336" s="16"/>
      <c r="Y336" s="16"/>
    </row>
    <row r="337" spans="1:25" ht="10.5">
      <c r="A337" s="14"/>
      <c r="H337" s="15"/>
      <c r="I337" s="15"/>
      <c r="J337" s="15"/>
      <c r="K337" s="28"/>
      <c r="L337" s="28"/>
      <c r="M337" s="5"/>
      <c r="N337" s="29"/>
      <c r="O337" s="29"/>
      <c r="T337" s="28"/>
      <c r="V337" s="16"/>
      <c r="Y337" s="16"/>
    </row>
    <row r="338" spans="1:25" ht="10.5">
      <c r="A338" s="14"/>
      <c r="H338" s="15"/>
      <c r="I338" s="15"/>
      <c r="J338" s="15"/>
      <c r="K338" s="28"/>
      <c r="L338" s="28"/>
      <c r="M338" s="5"/>
      <c r="N338" s="29"/>
      <c r="O338" s="29"/>
      <c r="T338" s="28"/>
      <c r="V338" s="16"/>
      <c r="Y338" s="16"/>
    </row>
    <row r="339" spans="1:25" ht="10.5">
      <c r="A339" s="14"/>
      <c r="H339" s="15"/>
      <c r="I339" s="15"/>
      <c r="J339" s="15"/>
      <c r="K339" s="28"/>
      <c r="L339" s="28"/>
      <c r="M339" s="5"/>
      <c r="N339" s="29"/>
      <c r="O339" s="29"/>
      <c r="T339" s="28"/>
      <c r="V339" s="16"/>
      <c r="Y339" s="16"/>
    </row>
    <row r="340" spans="1:25" ht="10.5">
      <c r="A340" s="14"/>
      <c r="H340" s="15"/>
      <c r="I340" s="15"/>
      <c r="J340" s="15"/>
      <c r="K340" s="28"/>
      <c r="L340" s="28"/>
      <c r="M340" s="5"/>
      <c r="N340" s="29"/>
      <c r="O340" s="29"/>
      <c r="T340" s="28"/>
      <c r="V340" s="16"/>
      <c r="Y340" s="16"/>
    </row>
    <row r="341" spans="1:25" ht="10.5">
      <c r="A341" s="14"/>
      <c r="H341" s="15"/>
      <c r="I341" s="15"/>
      <c r="J341" s="15"/>
      <c r="K341" s="28"/>
      <c r="L341" s="28"/>
      <c r="M341" s="5"/>
      <c r="N341" s="29"/>
      <c r="O341" s="29"/>
      <c r="T341" s="28"/>
      <c r="V341" s="16"/>
      <c r="Y341" s="16"/>
    </row>
    <row r="342" spans="1:25" ht="10.5">
      <c r="A342" s="14"/>
      <c r="H342" s="15"/>
      <c r="I342" s="15"/>
      <c r="J342" s="15"/>
      <c r="K342" s="28"/>
      <c r="L342" s="28"/>
      <c r="M342" s="5"/>
      <c r="N342" s="29"/>
      <c r="O342" s="29"/>
      <c r="T342" s="28"/>
      <c r="V342" s="16"/>
      <c r="Y342" s="16"/>
    </row>
    <row r="343" spans="1:25" ht="10.5">
      <c r="A343" s="14"/>
      <c r="H343" s="15"/>
      <c r="I343" s="15"/>
      <c r="J343" s="15"/>
      <c r="K343" s="28"/>
      <c r="L343" s="28"/>
      <c r="M343" s="5"/>
      <c r="N343" s="29"/>
      <c r="O343" s="29"/>
      <c r="T343" s="28"/>
      <c r="V343" s="16"/>
      <c r="Y343" s="16"/>
    </row>
    <row r="344" spans="1:24" ht="10.5">
      <c r="A344" s="14"/>
      <c r="H344" s="15"/>
      <c r="I344" s="15"/>
      <c r="J344" s="15"/>
      <c r="L344" s="28"/>
      <c r="M344" s="28"/>
      <c r="O344" s="29"/>
      <c r="P344" s="29"/>
      <c r="U344" s="28"/>
      <c r="X344" s="28"/>
    </row>
    <row r="345" spans="1:24" ht="10.5">
      <c r="A345" s="14"/>
      <c r="H345" s="15"/>
      <c r="I345" s="15"/>
      <c r="J345" s="15"/>
      <c r="L345" s="28"/>
      <c r="M345" s="28"/>
      <c r="O345" s="29"/>
      <c r="P345" s="29"/>
      <c r="U345" s="28"/>
      <c r="X345" s="28"/>
    </row>
    <row r="346" spans="1:24" ht="10.5">
      <c r="A346" s="14"/>
      <c r="H346" s="15"/>
      <c r="I346" s="15"/>
      <c r="J346" s="15"/>
      <c r="L346" s="28"/>
      <c r="M346" s="28"/>
      <c r="O346" s="29"/>
      <c r="P346" s="29"/>
      <c r="U346" s="28"/>
      <c r="X346" s="28"/>
    </row>
    <row r="347" spans="1:24" ht="10.5">
      <c r="A347" s="14"/>
      <c r="H347" s="15"/>
      <c r="I347" s="15"/>
      <c r="J347" s="15"/>
      <c r="L347" s="28"/>
      <c r="M347" s="28"/>
      <c r="O347" s="29"/>
      <c r="P347" s="29"/>
      <c r="U347" s="28"/>
      <c r="X347" s="28"/>
    </row>
    <row r="348" spans="1:24" ht="10.5">
      <c r="A348" s="14"/>
      <c r="H348" s="15"/>
      <c r="I348" s="15"/>
      <c r="J348" s="15"/>
      <c r="L348" s="28"/>
      <c r="M348" s="28"/>
      <c r="O348" s="29"/>
      <c r="P348" s="29"/>
      <c r="U348" s="28"/>
      <c r="X348" s="28"/>
    </row>
    <row r="349" spans="1:24" ht="10.5">
      <c r="A349" s="14"/>
      <c r="H349" s="15"/>
      <c r="I349" s="15"/>
      <c r="J349" s="15"/>
      <c r="L349" s="28"/>
      <c r="M349" s="28"/>
      <c r="O349" s="29"/>
      <c r="P349" s="29"/>
      <c r="U349" s="28"/>
      <c r="X349" s="28"/>
    </row>
    <row r="350" spans="1:24" ht="10.5">
      <c r="A350" s="14"/>
      <c r="H350" s="15"/>
      <c r="I350" s="15"/>
      <c r="J350" s="15"/>
      <c r="L350" s="28"/>
      <c r="M350" s="28"/>
      <c r="O350" s="29"/>
      <c r="P350" s="29"/>
      <c r="U350" s="28"/>
      <c r="X350" s="28"/>
    </row>
    <row r="351" spans="1:24" ht="10.5">
      <c r="A351" s="14"/>
      <c r="H351" s="15"/>
      <c r="I351" s="15"/>
      <c r="J351" s="15"/>
      <c r="L351" s="28"/>
      <c r="M351" s="28"/>
      <c r="O351" s="29"/>
      <c r="P351" s="29"/>
      <c r="U351" s="28"/>
      <c r="X351" s="28"/>
    </row>
    <row r="352" spans="1:24" ht="10.5">
      <c r="A352" s="14"/>
      <c r="H352" s="15"/>
      <c r="I352" s="15"/>
      <c r="J352" s="15"/>
      <c r="L352" s="28"/>
      <c r="M352" s="28"/>
      <c r="O352" s="29"/>
      <c r="P352" s="29"/>
      <c r="U352" s="28"/>
      <c r="X352" s="28"/>
    </row>
    <row r="353" spans="1:24" ht="10.5">
      <c r="A353" s="14"/>
      <c r="H353" s="15"/>
      <c r="I353" s="15"/>
      <c r="J353" s="15"/>
      <c r="L353" s="28"/>
      <c r="M353" s="28"/>
      <c r="O353" s="29"/>
      <c r="P353" s="29"/>
      <c r="U353" s="28"/>
      <c r="X353" s="28"/>
    </row>
    <row r="354" spans="1:24" ht="10.5">
      <c r="A354" s="14"/>
      <c r="H354" s="15"/>
      <c r="I354" s="15"/>
      <c r="J354" s="15"/>
      <c r="L354" s="28"/>
      <c r="M354" s="28"/>
      <c r="O354" s="29"/>
      <c r="P354" s="29"/>
      <c r="U354" s="28"/>
      <c r="X354" s="28"/>
    </row>
    <row r="355" spans="1:24" ht="10.5">
      <c r="A355" s="14"/>
      <c r="H355" s="15"/>
      <c r="I355" s="15"/>
      <c r="J355" s="15"/>
      <c r="L355" s="28"/>
      <c r="M355" s="28"/>
      <c r="O355" s="29"/>
      <c r="P355" s="29"/>
      <c r="U355" s="28"/>
      <c r="X355" s="28"/>
    </row>
    <row r="356" spans="1:24" ht="10.5">
      <c r="A356" s="14"/>
      <c r="H356" s="15"/>
      <c r="I356" s="15"/>
      <c r="J356" s="15"/>
      <c r="L356" s="28"/>
      <c r="M356" s="28"/>
      <c r="O356" s="29"/>
      <c r="P356" s="29"/>
      <c r="U356" s="28"/>
      <c r="X356" s="28"/>
    </row>
    <row r="357" spans="1:24" ht="10.5">
      <c r="A357" s="14"/>
      <c r="H357" s="15"/>
      <c r="I357" s="15"/>
      <c r="J357" s="15"/>
      <c r="L357" s="28"/>
      <c r="M357" s="28"/>
      <c r="O357" s="29"/>
      <c r="P357" s="29"/>
      <c r="U357" s="28"/>
      <c r="X357" s="28"/>
    </row>
    <row r="358" spans="1:24" ht="10.5">
      <c r="A358" s="14"/>
      <c r="H358" s="15"/>
      <c r="I358" s="15"/>
      <c r="J358" s="15"/>
      <c r="L358" s="28"/>
      <c r="M358" s="28"/>
      <c r="O358" s="29"/>
      <c r="P358" s="29"/>
      <c r="U358" s="28"/>
      <c r="X358" s="28"/>
    </row>
    <row r="359" spans="1:24" ht="10.5">
      <c r="A359" s="14"/>
      <c r="H359" s="15"/>
      <c r="I359" s="15"/>
      <c r="J359" s="15"/>
      <c r="L359" s="28"/>
      <c r="M359" s="28"/>
      <c r="O359" s="29"/>
      <c r="P359" s="29"/>
      <c r="U359" s="28"/>
      <c r="X359" s="28"/>
    </row>
    <row r="360" spans="1:24" ht="10.5">
      <c r="A360" s="14"/>
      <c r="H360" s="15"/>
      <c r="I360" s="15"/>
      <c r="J360" s="15"/>
      <c r="L360" s="28"/>
      <c r="M360" s="28"/>
      <c r="O360" s="29"/>
      <c r="P360" s="29"/>
      <c r="U360" s="28"/>
      <c r="X360" s="28"/>
    </row>
    <row r="361" spans="2:24" ht="10.5">
      <c r="B361" s="14"/>
      <c r="L361" s="28"/>
      <c r="M361" s="28"/>
      <c r="O361" s="29"/>
      <c r="P361" s="29"/>
      <c r="U361" s="28"/>
      <c r="X361" s="28"/>
    </row>
    <row r="362" spans="2:24" ht="10.5">
      <c r="B362" s="14"/>
      <c r="L362" s="28"/>
      <c r="M362" s="28"/>
      <c r="O362" s="29"/>
      <c r="P362" s="29"/>
      <c r="U362" s="28"/>
      <c r="X362" s="28"/>
    </row>
    <row r="363" spans="2:16" ht="10.5">
      <c r="B363" s="14"/>
      <c r="O363" s="29"/>
      <c r="P363" s="29"/>
    </row>
    <row r="364" spans="2:16" ht="10.5">
      <c r="B364" s="14"/>
      <c r="O364" s="29"/>
      <c r="P364" s="29"/>
    </row>
    <row r="365" spans="2:16" ht="10.5">
      <c r="B365" s="14"/>
      <c r="O365" s="29"/>
      <c r="P365" s="29"/>
    </row>
    <row r="366" spans="2:16" ht="10.5">
      <c r="B366" s="14"/>
      <c r="O366" s="29"/>
      <c r="P366" s="29"/>
    </row>
    <row r="367" spans="2:16" ht="10.5">
      <c r="B367" s="14"/>
      <c r="O367" s="29"/>
      <c r="P367" s="29"/>
    </row>
    <row r="368" spans="2:16" ht="10.5">
      <c r="B368" s="14"/>
      <c r="O368" s="29"/>
      <c r="P368" s="29"/>
    </row>
    <row r="369" spans="2:16" ht="10.5">
      <c r="B369" s="14"/>
      <c r="O369" s="29"/>
      <c r="P369" s="29"/>
    </row>
    <row r="370" spans="2:16" ht="10.5">
      <c r="B370" s="14"/>
      <c r="O370" s="29"/>
      <c r="P370" s="29"/>
    </row>
    <row r="371" ht="10.5">
      <c r="B371" s="14"/>
    </row>
    <row r="372" ht="10.5">
      <c r="B372" s="14"/>
    </row>
    <row r="373" ht="10.5">
      <c r="B373" s="14"/>
    </row>
    <row r="374" ht="10.5">
      <c r="B374" s="14"/>
    </row>
    <row r="375" ht="10.5">
      <c r="B375" s="14"/>
    </row>
    <row r="376" ht="10.5">
      <c r="B376" s="14"/>
    </row>
    <row r="377" ht="10.5">
      <c r="B377" s="14"/>
    </row>
    <row r="378" ht="10.5">
      <c r="B378" s="14"/>
    </row>
    <row r="379" ht="10.5">
      <c r="B379" s="14"/>
    </row>
    <row r="380" ht="10.5">
      <c r="B380" s="14"/>
    </row>
    <row r="381" ht="10.5">
      <c r="B381" s="14"/>
    </row>
    <row r="382" ht="10.5">
      <c r="B382" s="14"/>
    </row>
    <row r="383" ht="10.5">
      <c r="B383" s="14"/>
    </row>
    <row r="384" ht="10.5">
      <c r="B384" s="14"/>
    </row>
    <row r="385" ht="10.5">
      <c r="B385" s="14"/>
    </row>
    <row r="386" ht="10.5">
      <c r="B386" s="14"/>
    </row>
    <row r="387" ht="10.5">
      <c r="B387" s="14"/>
    </row>
    <row r="388" ht="10.5">
      <c r="B388" s="14"/>
    </row>
    <row r="389" ht="10.5">
      <c r="B389" s="14"/>
    </row>
    <row r="390" ht="10.5">
      <c r="B390" s="14"/>
    </row>
    <row r="391" ht="10.5">
      <c r="B391" s="14"/>
    </row>
    <row r="392" ht="10.5">
      <c r="B392" s="14"/>
    </row>
    <row r="393" ht="10.5">
      <c r="B393" s="14"/>
    </row>
    <row r="394" ht="10.5">
      <c r="B394" s="14"/>
    </row>
    <row r="395" ht="10.5">
      <c r="B395" s="14"/>
    </row>
    <row r="396" ht="10.5">
      <c r="B396" s="14"/>
    </row>
    <row r="397" ht="10.5">
      <c r="B397" s="14"/>
    </row>
    <row r="398" ht="10.5">
      <c r="B398" s="14"/>
    </row>
    <row r="399" ht="10.5">
      <c r="B399" s="14"/>
    </row>
    <row r="400" ht="10.5">
      <c r="B400" s="14"/>
    </row>
    <row r="401" ht="10.5">
      <c r="B401" s="14"/>
    </row>
    <row r="402" ht="10.5">
      <c r="B402" s="14"/>
    </row>
    <row r="403" ht="10.5">
      <c r="B403" s="14"/>
    </row>
    <row r="404" ht="10.5">
      <c r="B404" s="14"/>
    </row>
    <row r="405" ht="10.5">
      <c r="B405" s="14"/>
    </row>
    <row r="406" ht="10.5">
      <c r="B406" s="14"/>
    </row>
    <row r="407" ht="10.5">
      <c r="B407" s="14"/>
    </row>
    <row r="408" ht="10.5">
      <c r="B408" s="14"/>
    </row>
    <row r="409" ht="10.5">
      <c r="B409" s="14"/>
    </row>
    <row r="410" ht="10.5">
      <c r="B410" s="14"/>
    </row>
    <row r="411" ht="10.5">
      <c r="B411" s="14"/>
    </row>
    <row r="412" ht="10.5">
      <c r="B412" s="14"/>
    </row>
    <row r="413" ht="10.5">
      <c r="B413" s="14"/>
    </row>
    <row r="414" ht="10.5">
      <c r="B414" s="14"/>
    </row>
    <row r="415" ht="10.5">
      <c r="B415" s="14"/>
    </row>
    <row r="416" ht="10.5">
      <c r="B416" s="14"/>
    </row>
    <row r="417" ht="10.5">
      <c r="B417" s="14"/>
    </row>
    <row r="418" ht="10.5">
      <c r="B418" s="14"/>
    </row>
    <row r="419" ht="10.5">
      <c r="B419" s="14"/>
    </row>
    <row r="420" ht="10.5">
      <c r="B420" s="14"/>
    </row>
    <row r="421" ht="10.5">
      <c r="B421" s="14"/>
    </row>
    <row r="422" ht="10.5">
      <c r="B422" s="14"/>
    </row>
    <row r="423" ht="10.5">
      <c r="B423" s="14"/>
    </row>
    <row r="424" ht="10.5">
      <c r="B424" s="14"/>
    </row>
    <row r="425" ht="10.5">
      <c r="B425" s="14"/>
    </row>
    <row r="426" ht="10.5">
      <c r="B426" s="14"/>
    </row>
    <row r="427" ht="10.5">
      <c r="B427" s="14"/>
    </row>
    <row r="428" ht="10.5">
      <c r="B428" s="14"/>
    </row>
    <row r="429" ht="10.5">
      <c r="B429" s="14"/>
    </row>
    <row r="430" ht="10.5">
      <c r="B430" s="14"/>
    </row>
    <row r="431" ht="10.5">
      <c r="B431" s="14"/>
    </row>
    <row r="432" ht="10.5">
      <c r="B432" s="14"/>
    </row>
    <row r="433" ht="10.5">
      <c r="B433" s="14"/>
    </row>
    <row r="434" ht="10.5">
      <c r="B434" s="14"/>
    </row>
    <row r="435" ht="10.5">
      <c r="B435" s="14"/>
    </row>
    <row r="436" ht="10.5">
      <c r="B436" s="14"/>
    </row>
    <row r="437" ht="10.5">
      <c r="B437" s="14"/>
    </row>
    <row r="438" ht="10.5">
      <c r="B438" s="14"/>
    </row>
    <row r="439" ht="10.5">
      <c r="B439" s="14"/>
    </row>
    <row r="440" ht="10.5">
      <c r="B440" s="14"/>
    </row>
    <row r="441" ht="10.5">
      <c r="B441" s="14"/>
    </row>
    <row r="442" ht="10.5">
      <c r="B442" s="14"/>
    </row>
    <row r="443" ht="10.5">
      <c r="B443" s="14"/>
    </row>
    <row r="444" ht="10.5">
      <c r="B444" s="14"/>
    </row>
    <row r="445" ht="10.5">
      <c r="B445" s="14"/>
    </row>
    <row r="446" ht="10.5">
      <c r="B446" s="14"/>
    </row>
    <row r="447" ht="10.5">
      <c r="B447" s="14"/>
    </row>
    <row r="448" ht="10.5">
      <c r="B448" s="14"/>
    </row>
    <row r="449" ht="10.5">
      <c r="B449" s="14"/>
    </row>
    <row r="450" ht="10.5">
      <c r="B450" s="14"/>
    </row>
    <row r="451" ht="10.5">
      <c r="B451" s="14"/>
    </row>
    <row r="452" ht="10.5">
      <c r="B452" s="14"/>
    </row>
    <row r="453" ht="10.5">
      <c r="B453" s="14"/>
    </row>
    <row r="454" ht="10.5">
      <c r="B454" s="14"/>
    </row>
    <row r="455" ht="10.5">
      <c r="B455" s="14"/>
    </row>
    <row r="456" ht="10.5">
      <c r="B456" s="14"/>
    </row>
    <row r="457" ht="10.5">
      <c r="B457" s="14"/>
    </row>
    <row r="458" ht="10.5">
      <c r="B458" s="14"/>
    </row>
    <row r="459" ht="10.5">
      <c r="B459" s="14"/>
    </row>
    <row r="460" ht="10.5">
      <c r="B460" s="14"/>
    </row>
    <row r="461" ht="10.5">
      <c r="B461" s="14"/>
    </row>
    <row r="462" ht="10.5">
      <c r="B462" s="14"/>
    </row>
    <row r="463" ht="10.5">
      <c r="B463" s="14"/>
    </row>
    <row r="464" ht="10.5">
      <c r="B464" s="14"/>
    </row>
    <row r="465" ht="10.5">
      <c r="B465" s="14"/>
    </row>
    <row r="466" ht="10.5">
      <c r="B466" s="14"/>
    </row>
    <row r="467" ht="10.5">
      <c r="B467" s="14"/>
    </row>
    <row r="468" ht="10.5">
      <c r="B468" s="14"/>
    </row>
    <row r="469" ht="10.5">
      <c r="B469" s="14"/>
    </row>
    <row r="470" ht="10.5">
      <c r="B470" s="14"/>
    </row>
    <row r="471" ht="10.5">
      <c r="B471" s="14"/>
    </row>
    <row r="472" ht="10.5">
      <c r="B472" s="14"/>
    </row>
    <row r="473" ht="10.5">
      <c r="B473" s="14"/>
    </row>
    <row r="474" ht="10.5">
      <c r="B474" s="14"/>
    </row>
    <row r="475" ht="10.5">
      <c r="B475" s="14"/>
    </row>
    <row r="476" ht="10.5">
      <c r="B476" s="14"/>
    </row>
    <row r="477" ht="10.5">
      <c r="B477" s="14"/>
    </row>
    <row r="478" ht="10.5">
      <c r="B478" s="14"/>
    </row>
    <row r="479" ht="10.5">
      <c r="B479" s="14"/>
    </row>
    <row r="480" ht="10.5">
      <c r="B480" s="14"/>
    </row>
    <row r="481" ht="10.5">
      <c r="B481" s="14"/>
    </row>
    <row r="482" ht="10.5">
      <c r="B482" s="14"/>
    </row>
    <row r="483" ht="10.5">
      <c r="B483" s="14"/>
    </row>
    <row r="484" ht="10.5">
      <c r="B484" s="14"/>
    </row>
    <row r="485" ht="10.5">
      <c r="B485" s="14"/>
    </row>
    <row r="486" ht="10.5">
      <c r="B486" s="14"/>
    </row>
    <row r="487" ht="10.5">
      <c r="B487" s="14"/>
    </row>
    <row r="488" ht="10.5">
      <c r="B488" s="14"/>
    </row>
    <row r="489" ht="10.5">
      <c r="B489" s="14"/>
    </row>
    <row r="490" ht="10.5">
      <c r="B490" s="14"/>
    </row>
    <row r="491" ht="10.5">
      <c r="B491" s="14"/>
    </row>
    <row r="492" ht="10.5">
      <c r="B492" s="14"/>
    </row>
    <row r="493" ht="10.5">
      <c r="B493" s="14"/>
    </row>
    <row r="494" ht="10.5">
      <c r="B494" s="14"/>
    </row>
    <row r="495" ht="10.5">
      <c r="B495" s="14"/>
    </row>
    <row r="496" ht="10.5">
      <c r="B496" s="14"/>
    </row>
    <row r="497" ht="10.5">
      <c r="B497" s="14"/>
    </row>
    <row r="498" ht="10.5">
      <c r="B498" s="14"/>
    </row>
    <row r="499" ht="10.5">
      <c r="B499" s="14"/>
    </row>
    <row r="500" ht="10.5">
      <c r="B500" s="14"/>
    </row>
    <row r="501" ht="10.5">
      <c r="B501" s="14"/>
    </row>
    <row r="502" ht="10.5">
      <c r="B502" s="14"/>
    </row>
    <row r="503" ht="10.5">
      <c r="B503" s="14"/>
    </row>
    <row r="504" ht="10.5">
      <c r="B504" s="14"/>
    </row>
    <row r="505" ht="10.5">
      <c r="B505" s="14"/>
    </row>
    <row r="506" ht="10.5">
      <c r="B506" s="14"/>
    </row>
    <row r="507" ht="10.5">
      <c r="B507" s="14"/>
    </row>
    <row r="508" ht="10.5">
      <c r="B508" s="14"/>
    </row>
    <row r="509" ht="10.5">
      <c r="B509" s="14"/>
    </row>
    <row r="510" ht="10.5">
      <c r="B510" s="14"/>
    </row>
    <row r="511" ht="10.5">
      <c r="B511" s="14"/>
    </row>
    <row r="512" ht="10.5">
      <c r="B512" s="14"/>
    </row>
    <row r="513" ht="10.5">
      <c r="B513" s="14"/>
    </row>
    <row r="514" ht="10.5">
      <c r="B514" s="14"/>
    </row>
    <row r="515" ht="10.5">
      <c r="B515" s="14"/>
    </row>
    <row r="516" ht="10.5">
      <c r="B516" s="14"/>
    </row>
    <row r="517" ht="10.5">
      <c r="B517" s="14"/>
    </row>
    <row r="518" ht="10.5">
      <c r="B518" s="14"/>
    </row>
    <row r="519" ht="10.5">
      <c r="B519" s="14"/>
    </row>
    <row r="520" ht="10.5">
      <c r="B520" s="14"/>
    </row>
    <row r="521" ht="10.5">
      <c r="B521" s="14"/>
    </row>
    <row r="522" ht="10.5">
      <c r="B522" s="14"/>
    </row>
    <row r="523" ht="10.5">
      <c r="B523" s="14"/>
    </row>
    <row r="524" ht="10.5">
      <c r="B524" s="14"/>
    </row>
    <row r="525" ht="10.5">
      <c r="B525" s="14"/>
    </row>
    <row r="526" ht="10.5">
      <c r="B526" s="14"/>
    </row>
    <row r="527" ht="10.5">
      <c r="B527" s="14"/>
    </row>
    <row r="528" ht="10.5">
      <c r="B528" s="14"/>
    </row>
    <row r="529" ht="10.5">
      <c r="B529" s="14"/>
    </row>
    <row r="530" ht="10.5">
      <c r="B530" s="14"/>
    </row>
    <row r="531" ht="10.5">
      <c r="B531" s="14"/>
    </row>
    <row r="532" ht="10.5">
      <c r="B532" s="14"/>
    </row>
    <row r="533" ht="10.5">
      <c r="B533" s="14"/>
    </row>
    <row r="534" ht="10.5">
      <c r="B534" s="14"/>
    </row>
    <row r="535" ht="10.5">
      <c r="B535" s="14"/>
    </row>
    <row r="536" ht="10.5">
      <c r="B536" s="14"/>
    </row>
    <row r="537" ht="10.5">
      <c r="B537" s="14"/>
    </row>
    <row r="538" ht="10.5">
      <c r="B538" s="14"/>
    </row>
    <row r="539" ht="10.5">
      <c r="B539" s="14"/>
    </row>
    <row r="540" ht="10.5">
      <c r="B540" s="14"/>
    </row>
    <row r="541" ht="10.5">
      <c r="B541" s="14"/>
    </row>
    <row r="542" ht="10.5">
      <c r="B542" s="14"/>
    </row>
    <row r="543" ht="10.5">
      <c r="B543" s="14"/>
    </row>
    <row r="544" ht="10.5">
      <c r="B544" s="14"/>
    </row>
    <row r="545" ht="10.5">
      <c r="B545" s="14"/>
    </row>
    <row r="546" ht="10.5">
      <c r="B546" s="14"/>
    </row>
    <row r="547" ht="10.5">
      <c r="B547" s="14"/>
    </row>
    <row r="548" ht="10.5">
      <c r="B548" s="14"/>
    </row>
    <row r="549" ht="10.5">
      <c r="B549" s="14"/>
    </row>
    <row r="550" ht="10.5">
      <c r="B550" s="14"/>
    </row>
    <row r="551" ht="10.5">
      <c r="B551" s="14"/>
    </row>
    <row r="552" ht="10.5">
      <c r="B552" s="14"/>
    </row>
    <row r="553" ht="10.5">
      <c r="B553" s="14"/>
    </row>
    <row r="554" ht="10.5">
      <c r="B554" s="14"/>
    </row>
    <row r="555" ht="10.5">
      <c r="B555" s="14"/>
    </row>
    <row r="556" ht="10.5">
      <c r="B556" s="14"/>
    </row>
    <row r="557" ht="10.5">
      <c r="B557" s="14"/>
    </row>
    <row r="558" ht="10.5">
      <c r="B558" s="14"/>
    </row>
    <row r="559" ht="10.5">
      <c r="B559" s="14"/>
    </row>
    <row r="560" ht="10.5">
      <c r="B560" s="14"/>
    </row>
    <row r="561" ht="10.5">
      <c r="B561" s="14"/>
    </row>
    <row r="562" ht="10.5">
      <c r="B562" s="14"/>
    </row>
    <row r="563" ht="10.5">
      <c r="B563" s="14"/>
    </row>
    <row r="564" ht="10.5">
      <c r="B564" s="14"/>
    </row>
    <row r="565" ht="10.5">
      <c r="B565" s="14"/>
    </row>
    <row r="566" ht="10.5">
      <c r="B566" s="14"/>
    </row>
    <row r="567" ht="10.5">
      <c r="B567" s="14"/>
    </row>
    <row r="568" ht="10.5">
      <c r="B568" s="14"/>
    </row>
    <row r="569" ht="10.5">
      <c r="B569" s="14"/>
    </row>
    <row r="570" ht="10.5">
      <c r="B570" s="14"/>
    </row>
    <row r="571" ht="10.5">
      <c r="B571" s="14"/>
    </row>
    <row r="572" ht="10.5">
      <c r="B572" s="14"/>
    </row>
    <row r="573" ht="10.5">
      <c r="B573" s="14"/>
    </row>
    <row r="574" ht="10.5">
      <c r="B574" s="14"/>
    </row>
    <row r="575" ht="10.5">
      <c r="B575" s="14"/>
    </row>
    <row r="576" ht="10.5">
      <c r="B576" s="14"/>
    </row>
    <row r="577" ht="10.5">
      <c r="B577" s="14"/>
    </row>
    <row r="578" ht="10.5">
      <c r="B578" s="14"/>
    </row>
    <row r="579" ht="10.5">
      <c r="B579" s="14"/>
    </row>
    <row r="580" ht="10.5">
      <c r="B580" s="14"/>
    </row>
    <row r="581" ht="10.5">
      <c r="B581" s="14"/>
    </row>
    <row r="582" ht="10.5">
      <c r="B582" s="14"/>
    </row>
    <row r="583" ht="10.5">
      <c r="B583" s="14"/>
    </row>
    <row r="584" ht="10.5">
      <c r="B584" s="14"/>
    </row>
    <row r="585" ht="10.5">
      <c r="B585" s="14"/>
    </row>
    <row r="586" ht="10.5">
      <c r="B586" s="14"/>
    </row>
    <row r="587" ht="10.5">
      <c r="B587" s="14"/>
    </row>
    <row r="588" ht="10.5">
      <c r="B588" s="14"/>
    </row>
    <row r="589" ht="10.5">
      <c r="B589" s="14"/>
    </row>
    <row r="590" ht="10.5">
      <c r="B590" s="14"/>
    </row>
    <row r="591" ht="10.5">
      <c r="B591" s="14"/>
    </row>
    <row r="592" ht="10.5">
      <c r="B592" s="14"/>
    </row>
    <row r="593" ht="10.5">
      <c r="B593" s="14"/>
    </row>
    <row r="594" ht="10.5">
      <c r="B594" s="14"/>
    </row>
    <row r="595" ht="10.5">
      <c r="B595" s="14"/>
    </row>
    <row r="596" ht="10.5">
      <c r="B596" s="14"/>
    </row>
    <row r="597" ht="10.5">
      <c r="B597" s="14"/>
    </row>
    <row r="598" ht="10.5">
      <c r="B598" s="14"/>
    </row>
    <row r="599" ht="10.5">
      <c r="B599" s="14"/>
    </row>
    <row r="600" ht="10.5">
      <c r="B600" s="14"/>
    </row>
    <row r="601" ht="10.5">
      <c r="B601" s="14"/>
    </row>
    <row r="602" ht="10.5">
      <c r="B602" s="14"/>
    </row>
    <row r="603" ht="10.5">
      <c r="B603" s="14"/>
    </row>
    <row r="604" ht="10.5">
      <c r="B604" s="14"/>
    </row>
    <row r="605" ht="10.5">
      <c r="B605" s="14"/>
    </row>
    <row r="606" ht="10.5">
      <c r="B606" s="14"/>
    </row>
    <row r="607" ht="10.5">
      <c r="B607" s="14"/>
    </row>
    <row r="608" ht="10.5">
      <c r="B608" s="14"/>
    </row>
    <row r="609" ht="10.5">
      <c r="B609" s="14"/>
    </row>
    <row r="610" ht="10.5">
      <c r="B610" s="14"/>
    </row>
    <row r="611" ht="10.5">
      <c r="B611" s="14"/>
    </row>
    <row r="612" ht="10.5">
      <c r="B612" s="14"/>
    </row>
    <row r="613" ht="10.5">
      <c r="B613" s="14"/>
    </row>
    <row r="614" ht="10.5">
      <c r="B614" s="14"/>
    </row>
    <row r="615" ht="10.5">
      <c r="B615" s="14"/>
    </row>
    <row r="616" ht="10.5">
      <c r="B616" s="14"/>
    </row>
    <row r="617" ht="10.5">
      <c r="B617" s="14"/>
    </row>
    <row r="618" ht="10.5">
      <c r="B618" s="14"/>
    </row>
    <row r="619" ht="10.5">
      <c r="B619" s="14"/>
    </row>
    <row r="620" ht="10.5">
      <c r="B620" s="14"/>
    </row>
    <row r="621" ht="10.5">
      <c r="B621" s="14"/>
    </row>
    <row r="622" ht="10.5">
      <c r="B622" s="14"/>
    </row>
    <row r="623" ht="10.5">
      <c r="B623" s="14"/>
    </row>
    <row r="624" ht="10.5">
      <c r="B624" s="14"/>
    </row>
    <row r="625" ht="10.5">
      <c r="B625" s="14"/>
    </row>
    <row r="626" ht="10.5">
      <c r="B626" s="14"/>
    </row>
    <row r="627" ht="10.5">
      <c r="B627" s="14"/>
    </row>
    <row r="628" ht="10.5">
      <c r="B628" s="14"/>
    </row>
    <row r="629" ht="10.5">
      <c r="B629" s="14"/>
    </row>
    <row r="630" ht="10.5">
      <c r="B630" s="14"/>
    </row>
    <row r="631" ht="10.5">
      <c r="B631" s="14"/>
    </row>
    <row r="632" ht="10.5">
      <c r="B632" s="14"/>
    </row>
    <row r="633" ht="10.5">
      <c r="B633" s="14"/>
    </row>
    <row r="634" ht="10.5">
      <c r="B634" s="14"/>
    </row>
    <row r="635" ht="10.5">
      <c r="B635" s="14"/>
    </row>
    <row r="636" ht="10.5">
      <c r="B636" s="14"/>
    </row>
    <row r="637" ht="10.5">
      <c r="B637" s="14"/>
    </row>
    <row r="638" ht="10.5">
      <c r="B638" s="14"/>
    </row>
    <row r="639" ht="10.5">
      <c r="B639" s="14"/>
    </row>
    <row r="640" ht="10.5">
      <c r="B640" s="14"/>
    </row>
    <row r="641" ht="10.5">
      <c r="B641" s="14"/>
    </row>
    <row r="642" ht="10.5">
      <c r="B642" s="14"/>
    </row>
    <row r="643" ht="10.5">
      <c r="B643" s="14"/>
    </row>
    <row r="644" ht="10.5">
      <c r="B644" s="14"/>
    </row>
    <row r="645" ht="10.5">
      <c r="B645" s="14"/>
    </row>
    <row r="646" ht="10.5">
      <c r="B646" s="14"/>
    </row>
    <row r="647" ht="10.5">
      <c r="B647" s="14"/>
    </row>
    <row r="648" ht="10.5">
      <c r="B648" s="14"/>
    </row>
    <row r="649" ht="10.5">
      <c r="B649" s="14"/>
    </row>
    <row r="650" ht="10.5">
      <c r="B650" s="14"/>
    </row>
    <row r="651" ht="10.5">
      <c r="B651" s="14"/>
    </row>
    <row r="652" ht="10.5">
      <c r="B652" s="14"/>
    </row>
    <row r="653" ht="10.5">
      <c r="B653" s="14"/>
    </row>
    <row r="654" ht="10.5">
      <c r="B654" s="14"/>
    </row>
    <row r="655" ht="10.5">
      <c r="B655" s="14"/>
    </row>
    <row r="656" ht="10.5">
      <c r="B656" s="14"/>
    </row>
    <row r="657" ht="10.5">
      <c r="B657" s="14"/>
    </row>
    <row r="658" ht="10.5">
      <c r="B658" s="14"/>
    </row>
    <row r="659" ht="10.5">
      <c r="B659" s="14"/>
    </row>
    <row r="660" ht="10.5">
      <c r="B660" s="14"/>
    </row>
    <row r="661" ht="10.5">
      <c r="B661" s="14"/>
    </row>
    <row r="662" ht="10.5">
      <c r="B662" s="14"/>
    </row>
    <row r="663" ht="10.5">
      <c r="B663" s="14"/>
    </row>
    <row r="664" ht="10.5">
      <c r="B664" s="14"/>
    </row>
    <row r="665" ht="10.5">
      <c r="B665" s="14"/>
    </row>
    <row r="666" ht="10.5">
      <c r="B666" s="14"/>
    </row>
    <row r="667" ht="10.5">
      <c r="B667" s="14"/>
    </row>
    <row r="668" ht="10.5">
      <c r="B668" s="14"/>
    </row>
    <row r="669" ht="10.5">
      <c r="B669" s="14"/>
    </row>
    <row r="670" ht="10.5">
      <c r="B670" s="14"/>
    </row>
    <row r="671" ht="10.5">
      <c r="B671" s="14"/>
    </row>
    <row r="672" ht="10.5">
      <c r="B672" s="14"/>
    </row>
    <row r="673" ht="10.5">
      <c r="B673" s="14"/>
    </row>
    <row r="674" ht="10.5">
      <c r="B674" s="14"/>
    </row>
    <row r="675" ht="10.5">
      <c r="B675" s="14"/>
    </row>
    <row r="676" ht="10.5">
      <c r="B676" s="14"/>
    </row>
    <row r="677" ht="10.5">
      <c r="B677" s="14"/>
    </row>
    <row r="678" ht="10.5">
      <c r="B678" s="14"/>
    </row>
    <row r="679" ht="10.5">
      <c r="B679" s="14"/>
    </row>
    <row r="680" ht="10.5">
      <c r="B680" s="14"/>
    </row>
    <row r="681" ht="10.5">
      <c r="B681" s="14"/>
    </row>
    <row r="682" ht="10.5">
      <c r="B682" s="14"/>
    </row>
    <row r="683" ht="10.5">
      <c r="B683" s="14"/>
    </row>
    <row r="684" ht="10.5">
      <c r="B684" s="14"/>
    </row>
    <row r="685" ht="10.5">
      <c r="B685" s="14"/>
    </row>
  </sheetData>
  <sheetProtection password="C68B" sheet="1" objects="1" scenarios="1"/>
  <mergeCells count="9">
    <mergeCell ref="E4:G4"/>
    <mergeCell ref="A4:B4"/>
    <mergeCell ref="M11:N11"/>
    <mergeCell ref="J11:K11"/>
    <mergeCell ref="A10:F10"/>
    <mergeCell ref="A5:B5"/>
    <mergeCell ref="A6:B6"/>
    <mergeCell ref="A7:B7"/>
    <mergeCell ref="A8:B8"/>
  </mergeCells>
  <printOptions horizontalCentered="1"/>
  <pageMargins left="0.1968503937007874" right="0.1968503937007874" top="0.1968503937007874" bottom="0.2362204724409449" header="0.5118110236220472" footer="0.5118110236220472"/>
  <pageSetup horizontalDpi="600" verticalDpi="600" orientation="portrait" paperSize="9" r:id="rId1"/>
  <ignoredErrors>
    <ignoredError sqref="F295:F317 J283:J317 B12:D12 C254:C317 J13 H283:H317 L13 U12 T18:T35 D307:D317 J255:J282 H255:H2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5"/>
  <sheetViews>
    <sheetView showGridLines="0" zoomScale="115" zoomScaleNormal="115" workbookViewId="0" topLeftCell="A1">
      <selection activeCell="E37" sqref="E37"/>
    </sheetView>
  </sheetViews>
  <sheetFormatPr defaultColWidth="9.140625" defaultRowHeight="12.75"/>
  <cols>
    <col min="1" max="1" width="22.28125" style="5" bestFit="1" customWidth="1"/>
    <col min="2" max="2" width="15.57421875" style="5" bestFit="1" customWidth="1"/>
    <col min="3" max="3" width="15.28125" style="5" bestFit="1" customWidth="1"/>
    <col min="4" max="4" width="11.8515625" style="5" bestFit="1" customWidth="1"/>
    <col min="5" max="5" width="17.00390625" style="5" bestFit="1" customWidth="1"/>
    <col min="6" max="6" width="17.28125" style="5" customWidth="1"/>
    <col min="7" max="7" width="13.8515625" style="5" hidden="1" customWidth="1"/>
    <col min="8" max="8" width="15.00390625" style="5" hidden="1" customWidth="1"/>
    <col min="9" max="9" width="9.140625" style="5" hidden="1" customWidth="1"/>
    <col min="10" max="11" width="10.00390625" style="5" hidden="1" customWidth="1"/>
    <col min="12" max="12" width="3.57421875" style="15" hidden="1" customWidth="1"/>
    <col min="13" max="13" width="2.7109375" style="15" hidden="1" customWidth="1"/>
    <col min="14" max="14" width="1.8515625" style="5" hidden="1" customWidth="1"/>
    <col min="15" max="16" width="2.7109375" style="5" hidden="1" customWidth="1"/>
    <col min="17" max="17" width="4.421875" style="5" hidden="1" customWidth="1"/>
    <col min="18" max="18" width="8.7109375" style="5" hidden="1" customWidth="1"/>
    <col min="19" max="19" width="10.00390625" style="5" hidden="1" customWidth="1"/>
    <col min="20" max="20" width="4.00390625" style="5" hidden="1" customWidth="1"/>
    <col min="21" max="22" width="3.57421875" style="5" hidden="1" customWidth="1"/>
    <col min="23" max="23" width="5.7109375" style="16" hidden="1" customWidth="1"/>
    <col min="24" max="24" width="3.57421875" style="5" hidden="1" customWidth="1"/>
    <col min="25" max="25" width="4.8515625" style="5" hidden="1" customWidth="1"/>
    <col min="26" max="26" width="7.28125" style="16" hidden="1" customWidth="1"/>
    <col min="27" max="16384" width="9.140625" style="5" customWidth="1"/>
  </cols>
  <sheetData>
    <row r="1" spans="1:26" s="6" customFormat="1" ht="49.5" customHeight="1">
      <c r="A1" s="1" t="s">
        <v>0</v>
      </c>
      <c r="B1" s="1" t="s">
        <v>26</v>
      </c>
      <c r="C1" s="1" t="s">
        <v>1</v>
      </c>
      <c r="D1" s="1" t="s">
        <v>27</v>
      </c>
      <c r="E1" s="1" t="s">
        <v>28</v>
      </c>
      <c r="F1" s="1" t="s">
        <v>30</v>
      </c>
      <c r="G1" s="1" t="s">
        <v>29</v>
      </c>
      <c r="H1" s="2" t="s">
        <v>0</v>
      </c>
      <c r="I1" s="1"/>
      <c r="J1" s="1" t="s">
        <v>2</v>
      </c>
      <c r="K1" s="6" t="s">
        <v>3</v>
      </c>
      <c r="L1" s="4"/>
      <c r="M1" s="5"/>
      <c r="N1" s="5"/>
      <c r="O1" s="5"/>
      <c r="P1" s="5"/>
      <c r="Q1" s="5"/>
      <c r="R1" s="5"/>
      <c r="T1" s="16"/>
      <c r="U1" s="16"/>
      <c r="V1" s="16"/>
      <c r="W1" s="5"/>
      <c r="X1" s="16"/>
      <c r="Y1" s="16"/>
      <c r="Z1" s="5"/>
    </row>
    <row r="2" spans="1:26" s="48" customFormat="1" ht="10.5">
      <c r="A2" s="62">
        <f>+instruction!A10</f>
        <v>15000000</v>
      </c>
      <c r="B2" s="41">
        <f>+instruction!B10</f>
        <v>0.15</v>
      </c>
      <c r="C2" s="62">
        <f>+instruction!C10</f>
        <v>72</v>
      </c>
      <c r="D2" s="62">
        <f>+instruction!D10</f>
        <v>0</v>
      </c>
      <c r="E2" s="62">
        <f>+instruction!E10</f>
        <v>2500</v>
      </c>
      <c r="F2" s="62">
        <f>+instruction!F10</f>
        <v>88333</v>
      </c>
      <c r="G2" s="58">
        <f ca="1">TODAY()</f>
        <v>41092</v>
      </c>
      <c r="H2" s="59">
        <f>+$A$2-$D$2</f>
        <v>15000000</v>
      </c>
      <c r="I2" s="58"/>
      <c r="J2" s="60">
        <f>EDATE($G$2,$C$2)</f>
        <v>43283</v>
      </c>
      <c r="K2" s="72">
        <f>SUM(M12:M254)</f>
        <v>2191</v>
      </c>
      <c r="L2" s="11"/>
      <c r="M2" s="12"/>
      <c r="N2" s="12"/>
      <c r="O2" s="12"/>
      <c r="P2" s="12"/>
      <c r="Q2" s="12"/>
      <c r="R2" s="12"/>
      <c r="S2" s="12"/>
      <c r="T2" s="30"/>
      <c r="U2" s="30"/>
      <c r="V2" s="30"/>
      <c r="W2" s="12"/>
      <c r="X2" s="30"/>
      <c r="Y2" s="30"/>
      <c r="Z2" s="12"/>
    </row>
    <row r="3" spans="1:26" s="48" customFormat="1" ht="10.5">
      <c r="A3" s="75" t="s">
        <v>23</v>
      </c>
      <c r="B3" s="61"/>
      <c r="C3" s="10"/>
      <c r="D3" s="10"/>
      <c r="E3" s="10"/>
      <c r="F3" s="10"/>
      <c r="G3" s="9"/>
      <c r="H3" s="10"/>
      <c r="I3" s="10"/>
      <c r="J3" s="10"/>
      <c r="K3" s="10"/>
      <c r="L3" s="9"/>
      <c r="M3" s="11"/>
      <c r="O3" s="11"/>
      <c r="P3" s="12"/>
      <c r="Q3" s="12"/>
      <c r="R3" s="12"/>
      <c r="S3" s="12"/>
      <c r="T3" s="12"/>
      <c r="U3" s="12"/>
      <c r="V3" s="12"/>
      <c r="W3" s="30"/>
      <c r="X3" s="12"/>
      <c r="Y3" s="12"/>
      <c r="Z3" s="30"/>
    </row>
    <row r="4" spans="1:26" s="49" customFormat="1" ht="10.5" customHeight="1">
      <c r="A4" s="93"/>
      <c r="B4" s="93"/>
      <c r="C4" s="76"/>
      <c r="D4" s="36"/>
      <c r="E4" s="90"/>
      <c r="F4" s="91"/>
      <c r="G4" s="92"/>
      <c r="H4" s="32"/>
      <c r="I4" s="32"/>
      <c r="J4" s="32"/>
      <c r="K4" s="32"/>
      <c r="L4" s="8"/>
      <c r="M4" s="8"/>
      <c r="N4" s="32"/>
      <c r="O4" s="33"/>
      <c r="P4" s="33"/>
      <c r="Q4" s="34"/>
      <c r="R4" s="34"/>
      <c r="S4" s="34"/>
      <c r="T4" s="34"/>
      <c r="U4" s="34"/>
      <c r="V4" s="34"/>
      <c r="W4" s="35"/>
      <c r="X4" s="34"/>
      <c r="Y4" s="34"/>
      <c r="Z4" s="35"/>
    </row>
    <row r="5" spans="1:7" ht="10.5">
      <c r="A5" s="97" t="s">
        <v>5</v>
      </c>
      <c r="B5" s="98"/>
      <c r="C5" s="40">
        <f>+SUM(C13:C254)</f>
        <v>15000000</v>
      </c>
      <c r="E5" s="16"/>
      <c r="F5" s="16"/>
      <c r="G5" s="14"/>
    </row>
    <row r="6" spans="1:7" ht="10.5">
      <c r="A6" s="97" t="s">
        <v>22</v>
      </c>
      <c r="B6" s="98"/>
      <c r="C6" s="40">
        <f>SUM(D14:D254)</f>
        <v>7860242.220008114</v>
      </c>
      <c r="E6" s="16"/>
      <c r="F6" s="16"/>
      <c r="G6" s="16"/>
    </row>
    <row r="7" spans="1:7" ht="10.5">
      <c r="A7" s="97" t="s">
        <v>4</v>
      </c>
      <c r="B7" s="98"/>
      <c r="C7" s="41">
        <f>H11</f>
        <v>0.16085531115531926</v>
      </c>
      <c r="E7" s="16"/>
      <c r="F7" s="16"/>
      <c r="G7" s="16"/>
    </row>
    <row r="8" spans="1:7" ht="10.5">
      <c r="A8" s="97" t="s">
        <v>42</v>
      </c>
      <c r="B8" s="98"/>
      <c r="C8" s="41">
        <f>+I11</f>
        <v>0.1914760053157806</v>
      </c>
      <c r="E8" s="16"/>
      <c r="F8" s="16"/>
      <c r="G8" s="16"/>
    </row>
    <row r="9" spans="4:6" ht="10.5">
      <c r="D9" s="16"/>
      <c r="E9" s="16"/>
      <c r="F9" s="16"/>
    </row>
    <row r="10" spans="1:6" ht="10.5">
      <c r="A10" s="96" t="s">
        <v>25</v>
      </c>
      <c r="B10" s="96"/>
      <c r="C10" s="96"/>
      <c r="D10" s="96"/>
      <c r="E10" s="96"/>
      <c r="F10" s="96"/>
    </row>
    <row r="11" spans="1:26" ht="31.5">
      <c r="A11" s="37" t="s">
        <v>7</v>
      </c>
      <c r="B11" s="37" t="s">
        <v>8</v>
      </c>
      <c r="C11" s="37" t="s">
        <v>9</v>
      </c>
      <c r="D11" s="37" t="s">
        <v>10</v>
      </c>
      <c r="E11" s="37" t="s">
        <v>11</v>
      </c>
      <c r="F11" s="38" t="s">
        <v>12</v>
      </c>
      <c r="G11" s="17" t="s">
        <v>12</v>
      </c>
      <c r="H11" s="18">
        <f>+SUM(H12:H254)</f>
        <v>0.16085531115531926</v>
      </c>
      <c r="I11" s="18">
        <f>+SUM(I12:I254)</f>
        <v>0.1914760053157806</v>
      </c>
      <c r="J11" s="94" t="s">
        <v>21</v>
      </c>
      <c r="K11" s="95"/>
      <c r="L11" s="19"/>
      <c r="M11" s="94" t="s">
        <v>6</v>
      </c>
      <c r="N11" s="95"/>
      <c r="O11" s="19" t="s">
        <v>18</v>
      </c>
      <c r="P11" s="19" t="s">
        <v>19</v>
      </c>
      <c r="Q11" s="19" t="s">
        <v>20</v>
      </c>
      <c r="R11" s="19"/>
      <c r="S11" s="20"/>
      <c r="T11" s="19"/>
      <c r="U11" s="31"/>
      <c r="V11" s="31"/>
      <c r="W11" s="31"/>
      <c r="X11" s="31"/>
      <c r="Y11" s="31"/>
      <c r="Z11" s="31"/>
    </row>
    <row r="12" spans="1:26" ht="10.5">
      <c r="A12" s="21">
        <f aca="true" t="shared" si="0" ref="A12:A19">+IF(S12=" "," ",IF(WEEKDAY(S12)=7,S12+2,IF(WEEKDAY(S12)=1,S12+1,S12)))</f>
        <v>41092</v>
      </c>
      <c r="B12" s="22"/>
      <c r="C12" s="22"/>
      <c r="D12" s="22"/>
      <c r="E12" s="19"/>
      <c r="F12" s="22">
        <f>(-1)*H2</f>
        <v>-15000000</v>
      </c>
      <c r="G12" s="22">
        <f>(-1)*H2</f>
        <v>-15000000</v>
      </c>
      <c r="H12" s="19"/>
      <c r="I12" s="19"/>
      <c r="J12" s="20">
        <f>+G2</f>
        <v>41092</v>
      </c>
      <c r="K12" s="20">
        <f aca="true" t="shared" si="1" ref="K12:K19">IF(J13=" ",A12,VALUE(J12))</f>
        <v>41092</v>
      </c>
      <c r="L12" s="19"/>
      <c r="M12" s="19"/>
      <c r="N12" s="19"/>
      <c r="O12" s="19">
        <f aca="true" t="shared" si="2" ref="O12:O20">IF(J12=" "," ",DAY(J12))</f>
        <v>2</v>
      </c>
      <c r="P12" s="19">
        <f aca="true" t="shared" si="3" ref="P12:P20">IF(J12=" "," ",MONTH(J12))</f>
        <v>7</v>
      </c>
      <c r="Q12" s="19">
        <f aca="true" t="shared" si="4" ref="Q12:Q20">IF(J12=" "," ",YEAR(J12))</f>
        <v>2012</v>
      </c>
      <c r="R12" s="23">
        <f aca="true" t="shared" si="5" ref="R12:R20">IF(O12=" "," ",IF(AND(OR(O12=1,O12=2,O12=3,O12=4,O12=5,O12=6,O12=7),P12=1),CONCATENATE($T$12,"/",Q12),IF(AND(O12=28,P12=1),CONCATENATE($T$13,"/",Q12),IF(AND(O12=28,P12=5),CONCATENATE($T$14,"/",Q12),IF(AND(O12=5,P12=7),CONCATENATE($T$15,"/",Q12),IF(AND(O12=21,P12=9),CONCATENATE($T$16,"/",Q12),IF(AND(O12=31,P12=12),CONCATENATE($T$16,"/",Q12),J12)))))))</f>
        <v>41092</v>
      </c>
      <c r="S12" s="20">
        <f>IF(R12=" "," ",VALUE(R12))</f>
        <v>41092</v>
      </c>
      <c r="T12" s="24" t="s">
        <v>13</v>
      </c>
      <c r="U12" s="31"/>
      <c r="V12" s="31"/>
      <c r="W12" s="31"/>
      <c r="X12" s="31"/>
      <c r="Y12" s="31"/>
      <c r="Z12" s="31"/>
    </row>
    <row r="13" spans="1:26" ht="10.5">
      <c r="A13" s="21">
        <f t="shared" si="0"/>
        <v>41092</v>
      </c>
      <c r="B13" s="22">
        <f>+IF(A13=" "," ",H2)</f>
        <v>15000000</v>
      </c>
      <c r="C13" s="22">
        <v>0</v>
      </c>
      <c r="D13" s="22">
        <f>+IF(A13=" "," ",ROUND((B13*$B$2/365*M13),1))</f>
        <v>0</v>
      </c>
      <c r="E13" s="22">
        <f>+$E$2+SUM(V14:V25)+SUM(Y14:Y25)</f>
        <v>297083</v>
      </c>
      <c r="F13" s="22">
        <f>+E13</f>
        <v>297083</v>
      </c>
      <c r="G13" s="22">
        <v>0</v>
      </c>
      <c r="H13" s="25" t="str">
        <f>+IF(J13=$J$2,XIRR($G$12:G13,$K$12:K13)," ")</f>
        <v> </v>
      </c>
      <c r="I13" s="25" t="str">
        <f>+IF(J13=$J$2,XIRR($F$12:F13,$K$12:K13)," ")</f>
        <v> </v>
      </c>
      <c r="J13" s="20">
        <f>+G2</f>
        <v>41092</v>
      </c>
      <c r="K13" s="20">
        <f t="shared" si="1"/>
        <v>41092</v>
      </c>
      <c r="L13" s="19">
        <v>1</v>
      </c>
      <c r="M13" s="26">
        <f aca="true" t="shared" si="6" ref="M13:M20">+IF(J13=" "," ",(J13-J12))</f>
        <v>0</v>
      </c>
      <c r="N13" s="26">
        <f aca="true" t="shared" si="7" ref="N13:N20">IF(A14=" ",IF(J13=A13,0,(A13-J13)),0)</f>
        <v>0</v>
      </c>
      <c r="O13" s="19">
        <f t="shared" si="2"/>
        <v>2</v>
      </c>
      <c r="P13" s="19">
        <f t="shared" si="3"/>
        <v>7</v>
      </c>
      <c r="Q13" s="19">
        <f t="shared" si="4"/>
        <v>2012</v>
      </c>
      <c r="R13" s="23">
        <f t="shared" si="5"/>
        <v>41092</v>
      </c>
      <c r="S13" s="20">
        <f>IF(R13=" "," ",VALUE(R13))</f>
        <v>41092</v>
      </c>
      <c r="T13" s="27" t="s">
        <v>14</v>
      </c>
      <c r="U13" s="31"/>
      <c r="V13" s="31"/>
      <c r="W13" s="31"/>
      <c r="X13" s="31"/>
      <c r="Y13" s="31"/>
      <c r="Z13" s="31">
        <f>+instruction!$D$23*annuity!B13</f>
        <v>206250</v>
      </c>
    </row>
    <row r="14" spans="1:26" ht="10.5">
      <c r="A14" s="21">
        <f t="shared" si="0"/>
        <v>41123</v>
      </c>
      <c r="B14" s="22">
        <f aca="true" t="shared" si="8" ref="B14:B20">+IF(A14=" "," ",(B13-C13))</f>
        <v>15000000</v>
      </c>
      <c r="C14" s="22">
        <f aca="true" t="shared" si="9" ref="C14:C19">+IF(A14=" "," ",G14-D14)</f>
        <v>126079.30962051131</v>
      </c>
      <c r="D14" s="22">
        <f aca="true" t="shared" si="10" ref="D14:D19">+IF(A14=" "," ",(B14*$B$2/365*(M14+VALUE(N14)))-IF(A13&gt;J13,B14*$B$2/365*(A13-J13),0)+IF(A13&gt;J13,B13*$B$2/365*(A13-J13)))</f>
        <v>191095.8904109589</v>
      </c>
      <c r="E14" s="22"/>
      <c r="F14" s="22">
        <f aca="true" t="shared" si="11" ref="F14:F19">+IF(A14=" "," ",C14+D14+IF(E14=" ",0,E14))</f>
        <v>317175.2000314702</v>
      </c>
      <c r="G14" s="22">
        <f>+IF(A14=" "," ",IF(J15=" ",($H$2-SUM($C$12:C13)+D14),(1+$B$2/365*365/12)^$C$2*$B$2/365*365/12/((1+$B$2/365*365/12)^$C$2-1)*$H$2))</f>
        <v>317175.2000314702</v>
      </c>
      <c r="H14" s="25" t="str">
        <f>+IF(J14=$J$2,XIRR($G$12:G14,$K$12:K14)," ")</f>
        <v> </v>
      </c>
      <c r="I14" s="25" t="str">
        <f>+IF(J14=$J$2,XIRR($F$12:F14,$K$12:K14)," ")</f>
        <v> </v>
      </c>
      <c r="J14" s="20">
        <f>IF(J13=" "," ",IF(EDATE(J13,1)&gt;$J$2," ",EDATE($J$13,L13)))</f>
        <v>41123</v>
      </c>
      <c r="K14" s="20">
        <f t="shared" si="1"/>
        <v>41123</v>
      </c>
      <c r="L14" s="19">
        <f aca="true" t="shared" si="12" ref="L14:L20">IF(J14=" "," ",L13+1)</f>
        <v>2</v>
      </c>
      <c r="M14" s="26">
        <f t="shared" si="6"/>
        <v>31</v>
      </c>
      <c r="N14" s="26">
        <f t="shared" si="7"/>
        <v>0</v>
      </c>
      <c r="O14" s="19">
        <f t="shared" si="2"/>
        <v>2</v>
      </c>
      <c r="P14" s="19">
        <f t="shared" si="3"/>
        <v>8</v>
      </c>
      <c r="Q14" s="19">
        <f t="shared" si="4"/>
        <v>2012</v>
      </c>
      <c r="R14" s="23">
        <f t="shared" si="5"/>
        <v>41123</v>
      </c>
      <c r="S14" s="20">
        <f aca="true" t="shared" si="13" ref="S14:S77">IF(R14=" "," ",VALUE(R14))</f>
        <v>41123</v>
      </c>
      <c r="T14" s="27" t="s">
        <v>15</v>
      </c>
      <c r="U14" s="31">
        <v>1</v>
      </c>
      <c r="V14" s="31">
        <f>IF(A14=" "," ",($F$2/12))</f>
        <v>7361.083333333333</v>
      </c>
      <c r="W14" s="31"/>
      <c r="X14" s="31">
        <v>1</v>
      </c>
      <c r="Y14" s="31">
        <f aca="true" t="shared" si="14" ref="Y14:Y25">IF(A14=" "," ",($Z$13/12))</f>
        <v>17187.5</v>
      </c>
      <c r="Z14" s="31"/>
    </row>
    <row r="15" spans="1:26" ht="10.5">
      <c r="A15" s="21">
        <f t="shared" si="0"/>
        <v>41155</v>
      </c>
      <c r="B15" s="22">
        <f t="shared" si="8"/>
        <v>14873920.69037949</v>
      </c>
      <c r="C15" s="22">
        <f t="shared" si="9"/>
        <v>127685.52548280003</v>
      </c>
      <c r="D15" s="22">
        <f>+IF(A15=" "," ",(B15*$B$2/365*(M15+VALUE(N15)))-IF(A14&gt;J14,B15*$B$2/365*(A14-J14),0)+IF(A14&gt;J14,B14*$B$2/365*(A14-J14)))</f>
        <v>189489.67454867018</v>
      </c>
      <c r="E15" s="22"/>
      <c r="F15" s="22">
        <f t="shared" si="11"/>
        <v>317175.2000314702</v>
      </c>
      <c r="G15" s="22">
        <f>+IF(A15=" "," ",IF(J16=" ",($H$2-SUM($C$12:C14)+D15),(1+$B$2/365*365/12)^$C$2*$B$2/365*365/12/((1+$B$2/365*365/12)^$C$2-1)*$H$2))</f>
        <v>317175.2000314702</v>
      </c>
      <c r="H15" s="25" t="str">
        <f>+IF(J15=$J$2,XIRR($G$12:G15,$K$12:K15)," ")</f>
        <v> </v>
      </c>
      <c r="I15" s="25" t="str">
        <f>+IF(J15=$J$2,XIRR($F$12:F15,$K$12:K15)," ")</f>
        <v> </v>
      </c>
      <c r="J15" s="20">
        <f>IF(J14=" "," ",IF(EDATE(J14,1)&gt;$J$2," ",EDATE($J$13,L14)))</f>
        <v>41154</v>
      </c>
      <c r="K15" s="20">
        <f t="shared" si="1"/>
        <v>41154</v>
      </c>
      <c r="L15" s="19">
        <f t="shared" si="12"/>
        <v>3</v>
      </c>
      <c r="M15" s="26">
        <f t="shared" si="6"/>
        <v>31</v>
      </c>
      <c r="N15" s="26">
        <f t="shared" si="7"/>
        <v>0</v>
      </c>
      <c r="O15" s="19">
        <f t="shared" si="2"/>
        <v>2</v>
      </c>
      <c r="P15" s="19">
        <f t="shared" si="3"/>
        <v>9</v>
      </c>
      <c r="Q15" s="19">
        <f t="shared" si="4"/>
        <v>2012</v>
      </c>
      <c r="R15" s="23">
        <f t="shared" si="5"/>
        <v>41154</v>
      </c>
      <c r="S15" s="20">
        <f t="shared" si="13"/>
        <v>41154</v>
      </c>
      <c r="T15" s="24" t="s">
        <v>16</v>
      </c>
      <c r="U15" s="31">
        <v>2</v>
      </c>
      <c r="V15" s="31">
        <f>IF(A15=" "," ",($F$2/12))</f>
        <v>7361.083333333333</v>
      </c>
      <c r="W15" s="31"/>
      <c r="X15" s="31">
        <v>2</v>
      </c>
      <c r="Y15" s="31">
        <f t="shared" si="14"/>
        <v>17187.5</v>
      </c>
      <c r="Z15" s="31"/>
    </row>
    <row r="16" spans="1:26" ht="10.5">
      <c r="A16" s="21">
        <f t="shared" si="0"/>
        <v>41184</v>
      </c>
      <c r="B16" s="22">
        <f t="shared" si="8"/>
        <v>14746235.16489669</v>
      </c>
      <c r="C16" s="22">
        <f t="shared" si="9"/>
        <v>135319.82723460032</v>
      </c>
      <c r="D16" s="22">
        <f t="shared" si="10"/>
        <v>181855.3727968699</v>
      </c>
      <c r="E16" s="22"/>
      <c r="F16" s="22">
        <f t="shared" si="11"/>
        <v>317175.2000314702</v>
      </c>
      <c r="G16" s="22">
        <f>+IF(A16=" "," ",IF(J17=" ",($H$2-SUM($C$12:C15)+D16),(1+$B$2/365*365/12)^$C$2*$B$2/365*365/12/((1+$B$2/365*365/12)^$C$2-1)*$H$2))</f>
        <v>317175.2000314702</v>
      </c>
      <c r="H16" s="25" t="str">
        <f>+IF(J16=$J$2,XIRR($G$12:G16,$K$12:K16)," ")</f>
        <v> </v>
      </c>
      <c r="I16" s="25" t="str">
        <f>+IF(J16=$J$2,XIRR($F$12:F16,$K$12:K16)," ")</f>
        <v> </v>
      </c>
      <c r="J16" s="20">
        <f>IF(J15=" "," ",IF(EDATE(J15,1)&gt;$J$2," ",EDATE($J$13,L15)))</f>
        <v>41184</v>
      </c>
      <c r="K16" s="20">
        <f t="shared" si="1"/>
        <v>41184</v>
      </c>
      <c r="L16" s="19">
        <f t="shared" si="12"/>
        <v>4</v>
      </c>
      <c r="M16" s="26">
        <f t="shared" si="6"/>
        <v>30</v>
      </c>
      <c r="N16" s="26">
        <f t="shared" si="7"/>
        <v>0</v>
      </c>
      <c r="O16" s="19">
        <f t="shared" si="2"/>
        <v>2</v>
      </c>
      <c r="P16" s="19">
        <f t="shared" si="3"/>
        <v>10</v>
      </c>
      <c r="Q16" s="19">
        <f t="shared" si="4"/>
        <v>2012</v>
      </c>
      <c r="R16" s="23">
        <f t="shared" si="5"/>
        <v>41184</v>
      </c>
      <c r="S16" s="20">
        <f t="shared" si="13"/>
        <v>41184</v>
      </c>
      <c r="T16" s="24" t="s">
        <v>17</v>
      </c>
      <c r="U16" s="31">
        <v>3</v>
      </c>
      <c r="V16" s="31">
        <f aca="true" t="shared" si="15" ref="V16:V79">IF(A16=" "," ",($F$2/12))</f>
        <v>7361.083333333333</v>
      </c>
      <c r="W16" s="31"/>
      <c r="X16" s="31">
        <v>3</v>
      </c>
      <c r="Y16" s="31">
        <f t="shared" si="14"/>
        <v>17187.5</v>
      </c>
      <c r="Z16" s="31"/>
    </row>
    <row r="17" spans="1:26" ht="10.5">
      <c r="A17" s="21">
        <f t="shared" si="0"/>
        <v>41215</v>
      </c>
      <c r="B17" s="22">
        <f t="shared" si="8"/>
        <v>14610915.33766209</v>
      </c>
      <c r="C17" s="22">
        <f t="shared" si="9"/>
        <v>131036.14162015868</v>
      </c>
      <c r="D17" s="22">
        <f t="shared" si="10"/>
        <v>186139.05841131153</v>
      </c>
      <c r="E17" s="22"/>
      <c r="F17" s="22">
        <f t="shared" si="11"/>
        <v>317175.2000314702</v>
      </c>
      <c r="G17" s="22">
        <f>+IF(A17=" "," ",IF(J18=" ",($H$2-SUM($C$12:C16)+D17),(1+$B$2/365*365/12)^$C$2*$B$2/365*365/12/((1+$B$2/365*365/12)^$C$2-1)*$H$2))</f>
        <v>317175.2000314702</v>
      </c>
      <c r="H17" s="25" t="str">
        <f>+IF(J17=$J$2,XIRR($G$12:G17,$K$12:K17)," ")</f>
        <v> </v>
      </c>
      <c r="I17" s="25" t="str">
        <f>+IF(J17=$J$2,XIRR($F$12:F17,$K$12:K17)," ")</f>
        <v> </v>
      </c>
      <c r="J17" s="20">
        <f>IF(J16=" "," ",IF(EDATE(J16,1)&gt;$J$2," ",EDATE($J$13,L16)))</f>
        <v>41215</v>
      </c>
      <c r="K17" s="20">
        <f t="shared" si="1"/>
        <v>41215</v>
      </c>
      <c r="L17" s="19">
        <f t="shared" si="12"/>
        <v>5</v>
      </c>
      <c r="M17" s="26">
        <f t="shared" si="6"/>
        <v>31</v>
      </c>
      <c r="N17" s="26">
        <f t="shared" si="7"/>
        <v>0</v>
      </c>
      <c r="O17" s="19">
        <f t="shared" si="2"/>
        <v>2</v>
      </c>
      <c r="P17" s="19">
        <f t="shared" si="3"/>
        <v>11</v>
      </c>
      <c r="Q17" s="19">
        <f t="shared" si="4"/>
        <v>2012</v>
      </c>
      <c r="R17" s="23">
        <f t="shared" si="5"/>
        <v>41215</v>
      </c>
      <c r="S17" s="20">
        <f t="shared" si="13"/>
        <v>41215</v>
      </c>
      <c r="T17" s="24" t="s">
        <v>13</v>
      </c>
      <c r="U17" s="31">
        <v>4</v>
      </c>
      <c r="V17" s="31">
        <f t="shared" si="15"/>
        <v>7361.083333333333</v>
      </c>
      <c r="W17" s="31"/>
      <c r="X17" s="31">
        <v>4</v>
      </c>
      <c r="Y17" s="31">
        <f t="shared" si="14"/>
        <v>17187.5</v>
      </c>
      <c r="Z17" s="31"/>
    </row>
    <row r="18" spans="1:26" ht="10.5">
      <c r="A18" s="21">
        <f t="shared" si="0"/>
        <v>41246</v>
      </c>
      <c r="B18" s="22">
        <f t="shared" si="8"/>
        <v>14479879.19604193</v>
      </c>
      <c r="C18" s="22">
        <f t="shared" si="9"/>
        <v>138656.14145013134</v>
      </c>
      <c r="D18" s="22">
        <f t="shared" si="10"/>
        <v>178519.05858133888</v>
      </c>
      <c r="E18" s="22"/>
      <c r="F18" s="22">
        <f t="shared" si="11"/>
        <v>317175.2000314702</v>
      </c>
      <c r="G18" s="22">
        <f>+IF(A18=" "," ",IF(J19=" ",($H$2-SUM($C$12:C17)+D18),(1+$B$2/365*365/12)^$C$2*$B$2/365*365/12/((1+$B$2/365*365/12)^$C$2-1)*$H$2))</f>
        <v>317175.2000314702</v>
      </c>
      <c r="H18" s="25" t="str">
        <f>+IF(J18=$J$2,XIRR($G$12:G18,$K$12:K18)," ")</f>
        <v> </v>
      </c>
      <c r="I18" s="25" t="str">
        <f>+IF(J18=$J$2,XIRR($F$12:F18,$K$12:K18)," ")</f>
        <v> </v>
      </c>
      <c r="J18" s="20">
        <f>IF(J17=" "," ",IF(EDATE(J17,1)&gt;$J$2," ",EDATE($J$13,L17)))</f>
        <v>41245</v>
      </c>
      <c r="K18" s="20">
        <f t="shared" si="1"/>
        <v>41245</v>
      </c>
      <c r="L18" s="19">
        <f t="shared" si="12"/>
        <v>6</v>
      </c>
      <c r="M18" s="26">
        <f t="shared" si="6"/>
        <v>30</v>
      </c>
      <c r="N18" s="26">
        <f t="shared" si="7"/>
        <v>0</v>
      </c>
      <c r="O18" s="19">
        <f t="shared" si="2"/>
        <v>2</v>
      </c>
      <c r="P18" s="19">
        <f t="shared" si="3"/>
        <v>12</v>
      </c>
      <c r="Q18" s="19">
        <f t="shared" si="4"/>
        <v>2012</v>
      </c>
      <c r="R18" s="23">
        <f t="shared" si="5"/>
        <v>41245</v>
      </c>
      <c r="S18" s="20">
        <f t="shared" si="13"/>
        <v>41245</v>
      </c>
      <c r="T18" s="19"/>
      <c r="U18" s="31">
        <v>5</v>
      </c>
      <c r="V18" s="31">
        <f t="shared" si="15"/>
        <v>7361.083333333333</v>
      </c>
      <c r="W18" s="31"/>
      <c r="X18" s="31">
        <v>5</v>
      </c>
      <c r="Y18" s="31">
        <f t="shared" si="14"/>
        <v>17187.5</v>
      </c>
      <c r="Z18" s="31"/>
    </row>
    <row r="19" spans="1:26" ht="10.5">
      <c r="A19" s="21">
        <f t="shared" si="0"/>
        <v>41282</v>
      </c>
      <c r="B19" s="22">
        <f t="shared" si="8"/>
        <v>14341223.0545918</v>
      </c>
      <c r="C19" s="22">
        <f t="shared" si="9"/>
        <v>134414.96544223904</v>
      </c>
      <c r="D19" s="22">
        <f t="shared" si="10"/>
        <v>182760.23458923117</v>
      </c>
      <c r="E19" s="22"/>
      <c r="F19" s="22">
        <f t="shared" si="11"/>
        <v>317175.2000314702</v>
      </c>
      <c r="G19" s="22">
        <f>+IF(A19=" "," ",IF(J20=" ",($H$2-SUM($C$12:C18)+D19),(1+$B$2/365*365/12)^$C$2*$B$2/365*365/12/((1+$B$2/365*365/12)^$C$2-1)*$H$2))</f>
        <v>317175.2000314702</v>
      </c>
      <c r="H19" s="25" t="str">
        <f>+IF(J19=$J$2,XIRR($G$12:G19,$K$12:K19)," ")</f>
        <v> </v>
      </c>
      <c r="I19" s="25" t="str">
        <f>+IF(J19=$J$2,XIRR($F$12:F19,$K$12:K19)," ")</f>
        <v> </v>
      </c>
      <c r="J19" s="20">
        <f>IF(J18=" "," ",IF(EDATE(J18,1)&gt;$J$2," ",EDATE($J$13,L18)))</f>
        <v>41276</v>
      </c>
      <c r="K19" s="20">
        <f t="shared" si="1"/>
        <v>41276</v>
      </c>
      <c r="L19" s="19">
        <f t="shared" si="12"/>
        <v>7</v>
      </c>
      <c r="M19" s="26">
        <f t="shared" si="6"/>
        <v>31</v>
      </c>
      <c r="N19" s="26">
        <f t="shared" si="7"/>
        <v>0</v>
      </c>
      <c r="O19" s="19">
        <f t="shared" si="2"/>
        <v>2</v>
      </c>
      <c r="P19" s="19">
        <f t="shared" si="3"/>
        <v>1</v>
      </c>
      <c r="Q19" s="19">
        <f t="shared" si="4"/>
        <v>2013</v>
      </c>
      <c r="R19" s="23" t="str">
        <f t="shared" si="5"/>
        <v>8/1/2013</v>
      </c>
      <c r="S19" s="20">
        <f t="shared" si="13"/>
        <v>41282</v>
      </c>
      <c r="T19" s="19"/>
      <c r="U19" s="31">
        <v>6</v>
      </c>
      <c r="V19" s="31">
        <f t="shared" si="15"/>
        <v>7361.083333333333</v>
      </c>
      <c r="W19" s="31"/>
      <c r="X19" s="31">
        <v>6</v>
      </c>
      <c r="Y19" s="31">
        <f t="shared" si="14"/>
        <v>17187.5</v>
      </c>
      <c r="Z19" s="31"/>
    </row>
    <row r="20" spans="1:26" ht="10.5">
      <c r="A20" s="21">
        <f aca="true" t="shared" si="16" ref="A20:A83">+IF(S20=" "," ",IF(WEEKDAY(S20)=7,S20+2,IF(WEEKDAY(S20)=1,S20+1,S20)))</f>
        <v>41309</v>
      </c>
      <c r="B20" s="22">
        <f t="shared" si="8"/>
        <v>14206808.08914956</v>
      </c>
      <c r="C20" s="22">
        <f aca="true" t="shared" si="17" ref="C20:C83">+IF(A20=" "," ",G20-D20)</f>
        <v>135852.92309052922</v>
      </c>
      <c r="D20" s="22">
        <f aca="true" t="shared" si="18" ref="D20:D83">+IF(A20=" "," ",(B20*$B$2/365*(M20+VALUE(N20)))-IF(A19&gt;J19,B20*$B$2/365*(A19-J19),0)+IF(A19&gt;J19,B19*$B$2/365*(A19-J19)))</f>
        <v>181322.276940941</v>
      </c>
      <c r="E20" s="22"/>
      <c r="F20" s="22">
        <f aca="true" t="shared" si="19" ref="F20:F83">+IF(A20=" "," ",C20+D20+IF(E20=" ",0,E20))</f>
        <v>317175.2000314702</v>
      </c>
      <c r="G20" s="22">
        <f>+IF(A20=" "," ",IF(J21=" ",($H$2-SUM($C$12:C19)+D20),(1+$B$2/365*365/12)^$C$2*$B$2/365*365/12/((1+$B$2/365*365/12)^$C$2-1)*$H$2))</f>
        <v>317175.2000314702</v>
      </c>
      <c r="H20" s="25" t="str">
        <f>+IF(J20=$J$2,XIRR($G$12:G20,$K$12:K20)," ")</f>
        <v> </v>
      </c>
      <c r="I20" s="25" t="str">
        <f>+IF(J20=$J$2,XIRR($F$12:F20,$K$12:K20)," ")</f>
        <v> </v>
      </c>
      <c r="J20" s="20">
        <f>IF(J19=" "," ",IF(EDATE(J19,1)&gt;$J$2," ",EDATE($J$13,L19)))</f>
        <v>41307</v>
      </c>
      <c r="K20" s="20">
        <f aca="true" t="shared" si="20" ref="K20:K83">IF(J21=" ",A20,VALUE(J20))</f>
        <v>41307</v>
      </c>
      <c r="L20" s="19">
        <f t="shared" si="12"/>
        <v>8</v>
      </c>
      <c r="M20" s="26">
        <f t="shared" si="6"/>
        <v>31</v>
      </c>
      <c r="N20" s="26">
        <f t="shared" si="7"/>
        <v>0</v>
      </c>
      <c r="O20" s="19">
        <f t="shared" si="2"/>
        <v>2</v>
      </c>
      <c r="P20" s="19">
        <f t="shared" si="3"/>
        <v>2</v>
      </c>
      <c r="Q20" s="19">
        <f t="shared" si="4"/>
        <v>2013</v>
      </c>
      <c r="R20" s="23">
        <f t="shared" si="5"/>
        <v>41307</v>
      </c>
      <c r="S20" s="20">
        <f t="shared" si="13"/>
        <v>41307</v>
      </c>
      <c r="T20" s="19"/>
      <c r="U20" s="31">
        <v>7</v>
      </c>
      <c r="V20" s="31">
        <f t="shared" si="15"/>
        <v>7361.083333333333</v>
      </c>
      <c r="W20" s="31"/>
      <c r="X20" s="31">
        <v>7</v>
      </c>
      <c r="Y20" s="31">
        <f t="shared" si="14"/>
        <v>17187.5</v>
      </c>
      <c r="Z20" s="31"/>
    </row>
    <row r="21" spans="1:26" ht="10.5">
      <c r="A21" s="21">
        <f t="shared" si="16"/>
        <v>41337</v>
      </c>
      <c r="B21" s="22">
        <f aca="true" t="shared" si="21" ref="B21:B84">+IF(A21=" "," ",(B20-C20))</f>
        <v>14070955.166059032</v>
      </c>
      <c r="C21" s="22">
        <f t="shared" si="17"/>
        <v>155151.17927975766</v>
      </c>
      <c r="D21" s="22">
        <f t="shared" si="18"/>
        <v>162024.02075171255</v>
      </c>
      <c r="E21" s="22"/>
      <c r="F21" s="22">
        <f t="shared" si="19"/>
        <v>317175.2000314702</v>
      </c>
      <c r="G21" s="22">
        <f>+IF(A21=" "," ",IF(J22=" ",($H$2-SUM($C$12:C20)+D21),(1+$B$2/365*365/12)^$C$2*$B$2/365*365/12/((1+$B$2/365*365/12)^$C$2-1)*$H$2))</f>
        <v>317175.2000314702</v>
      </c>
      <c r="H21" s="25" t="str">
        <f>+IF(J21=$J$2,XIRR($G$12:G21,$K$12:K21)," ")</f>
        <v> </v>
      </c>
      <c r="I21" s="25" t="str">
        <f>+IF(J21=$J$2,XIRR($F$12:F21,$K$12:K21)," ")</f>
        <v> </v>
      </c>
      <c r="J21" s="20">
        <f>IF(J20=" "," ",IF(EDATE(J20,1)&gt;$J$2," ",EDATE($J$13,L20)))</f>
        <v>41335</v>
      </c>
      <c r="K21" s="20">
        <f t="shared" si="20"/>
        <v>41335</v>
      </c>
      <c r="L21" s="19">
        <f aca="true" t="shared" si="22" ref="L21:L84">IF(J21=" "," ",L20+1)</f>
        <v>9</v>
      </c>
      <c r="M21" s="26">
        <f aca="true" t="shared" si="23" ref="M21:M84">+IF(J21=" "," ",(J21-J20))</f>
        <v>28</v>
      </c>
      <c r="N21" s="26">
        <f aca="true" t="shared" si="24" ref="N21:N84">IF(A22=" ",IF(J21=A21,0,(A21-J21)),0)</f>
        <v>0</v>
      </c>
      <c r="O21" s="19">
        <f aca="true" t="shared" si="25" ref="O21:O84">IF(J21=" "," ",DAY(J21))</f>
        <v>2</v>
      </c>
      <c r="P21" s="19">
        <f aca="true" t="shared" si="26" ref="P21:P84">IF(J21=" "," ",MONTH(J21))</f>
        <v>3</v>
      </c>
      <c r="Q21" s="19">
        <f aca="true" t="shared" si="27" ref="Q21:Q84">IF(J21=" "," ",YEAR(J21))</f>
        <v>2013</v>
      </c>
      <c r="R21" s="23">
        <f aca="true" t="shared" si="28" ref="R21:R84">IF(O21=" "," ",IF(AND(OR(O21=1,O21=2,O21=3,O21=4,O21=5,O21=6,O21=7),P21=1),CONCATENATE($T$12,"/",Q21),IF(AND(O21=28,P21=1),CONCATENATE($T$13,"/",Q21),IF(AND(O21=28,P21=5),CONCATENATE($T$14,"/",Q21),IF(AND(O21=5,P21=7),CONCATENATE($T$15,"/",Q21),IF(AND(O21=21,P21=9),CONCATENATE($T$16,"/",Q21),IF(AND(O21=31,P21=12),CONCATENATE($T$16,"/",Q21),J21)))))))</f>
        <v>41335</v>
      </c>
      <c r="S21" s="20">
        <f t="shared" si="13"/>
        <v>41335</v>
      </c>
      <c r="T21" s="19"/>
      <c r="U21" s="31">
        <v>8</v>
      </c>
      <c r="V21" s="31">
        <f t="shared" si="15"/>
        <v>7361.083333333333</v>
      </c>
      <c r="W21" s="31"/>
      <c r="X21" s="31">
        <v>8</v>
      </c>
      <c r="Y21" s="31">
        <f t="shared" si="14"/>
        <v>17187.5</v>
      </c>
      <c r="Z21" s="31"/>
    </row>
    <row r="22" spans="1:26" ht="10.5">
      <c r="A22" s="21">
        <f t="shared" si="16"/>
        <v>41366</v>
      </c>
      <c r="B22" s="22">
        <f t="shared" si="21"/>
        <v>13915803.986779274</v>
      </c>
      <c r="C22" s="22">
        <f t="shared" si="17"/>
        <v>139764.14827172348</v>
      </c>
      <c r="D22" s="22">
        <f t="shared" si="18"/>
        <v>177411.05175974674</v>
      </c>
      <c r="E22" s="22"/>
      <c r="F22" s="22">
        <f t="shared" si="19"/>
        <v>317175.2000314702</v>
      </c>
      <c r="G22" s="22">
        <f>+IF(A22=" "," ",IF(J23=" ",($H$2-SUM($C$12:C21)+D22),(1+$B$2/365*365/12)^$C$2*$B$2/365*365/12/((1+$B$2/365*365/12)^$C$2-1)*$H$2))</f>
        <v>317175.2000314702</v>
      </c>
      <c r="H22" s="25" t="str">
        <f>+IF(J22=$J$2,XIRR($G$12:G22,$K$12:K22)," ")</f>
        <v> </v>
      </c>
      <c r="I22" s="25" t="str">
        <f>+IF(J22=$J$2,XIRR($F$12:F22,$K$12:K22)," ")</f>
        <v> </v>
      </c>
      <c r="J22" s="20">
        <f>IF(J21=" "," ",IF(EDATE(J21,1)&gt;$J$2," ",EDATE($J$13,L21)))</f>
        <v>41366</v>
      </c>
      <c r="K22" s="20">
        <f t="shared" si="20"/>
        <v>41366</v>
      </c>
      <c r="L22" s="19">
        <f t="shared" si="22"/>
        <v>10</v>
      </c>
      <c r="M22" s="26">
        <f t="shared" si="23"/>
        <v>31</v>
      </c>
      <c r="N22" s="26">
        <f t="shared" si="24"/>
        <v>0</v>
      </c>
      <c r="O22" s="19">
        <f t="shared" si="25"/>
        <v>2</v>
      </c>
      <c r="P22" s="19">
        <f t="shared" si="26"/>
        <v>4</v>
      </c>
      <c r="Q22" s="19">
        <f t="shared" si="27"/>
        <v>2013</v>
      </c>
      <c r="R22" s="23">
        <f t="shared" si="28"/>
        <v>41366</v>
      </c>
      <c r="S22" s="20">
        <f t="shared" si="13"/>
        <v>41366</v>
      </c>
      <c r="T22" s="19"/>
      <c r="U22" s="31">
        <v>9</v>
      </c>
      <c r="V22" s="31">
        <f t="shared" si="15"/>
        <v>7361.083333333333</v>
      </c>
      <c r="W22" s="31"/>
      <c r="X22" s="31">
        <v>9</v>
      </c>
      <c r="Y22" s="31">
        <f t="shared" si="14"/>
        <v>17187.5</v>
      </c>
      <c r="Z22" s="31"/>
    </row>
    <row r="23" spans="1:26" ht="10.5">
      <c r="A23" s="21">
        <f t="shared" si="16"/>
        <v>41396</v>
      </c>
      <c r="B23" s="22">
        <f t="shared" si="21"/>
        <v>13776039.838507552</v>
      </c>
      <c r="C23" s="22">
        <f t="shared" si="17"/>
        <v>147333.6129813771</v>
      </c>
      <c r="D23" s="22">
        <f t="shared" si="18"/>
        <v>169841.5870500931</v>
      </c>
      <c r="E23" s="22"/>
      <c r="F23" s="22">
        <f t="shared" si="19"/>
        <v>317175.2000314702</v>
      </c>
      <c r="G23" s="22">
        <f>+IF(A23=" "," ",IF(J24=" ",($H$2-SUM($C$12:C22)+D23),(1+$B$2/365*365/12)^$C$2*$B$2/365*365/12/((1+$B$2/365*365/12)^$C$2-1)*$H$2))</f>
        <v>317175.2000314702</v>
      </c>
      <c r="H23" s="25" t="str">
        <f>+IF(J23=$J$2,XIRR($G$12:G23,$K$12:K23)," ")</f>
        <v> </v>
      </c>
      <c r="I23" s="25" t="str">
        <f>+IF(J23=$J$2,XIRR($F$12:F23,$K$12:K23)," ")</f>
        <v> </v>
      </c>
      <c r="J23" s="20">
        <f>IF(J22=" "," ",IF(EDATE(J22,1)&gt;$J$2," ",EDATE($J$13,L22)))</f>
        <v>41396</v>
      </c>
      <c r="K23" s="20">
        <f t="shared" si="20"/>
        <v>41396</v>
      </c>
      <c r="L23" s="19">
        <f t="shared" si="22"/>
        <v>11</v>
      </c>
      <c r="M23" s="26">
        <f t="shared" si="23"/>
        <v>30</v>
      </c>
      <c r="N23" s="26">
        <f t="shared" si="24"/>
        <v>0</v>
      </c>
      <c r="O23" s="19">
        <f t="shared" si="25"/>
        <v>2</v>
      </c>
      <c r="P23" s="19">
        <f t="shared" si="26"/>
        <v>5</v>
      </c>
      <c r="Q23" s="19">
        <f t="shared" si="27"/>
        <v>2013</v>
      </c>
      <c r="R23" s="23">
        <f t="shared" si="28"/>
        <v>41396</v>
      </c>
      <c r="S23" s="20">
        <f t="shared" si="13"/>
        <v>41396</v>
      </c>
      <c r="T23" s="19"/>
      <c r="U23" s="31">
        <v>10</v>
      </c>
      <c r="V23" s="31">
        <f t="shared" si="15"/>
        <v>7361.083333333333</v>
      </c>
      <c r="W23" s="31"/>
      <c r="X23" s="31">
        <v>10</v>
      </c>
      <c r="Y23" s="31">
        <f t="shared" si="14"/>
        <v>17187.5</v>
      </c>
      <c r="Z23" s="31"/>
    </row>
    <row r="24" spans="1:26" ht="10.5">
      <c r="A24" s="21">
        <f t="shared" si="16"/>
        <v>41428</v>
      </c>
      <c r="B24" s="22">
        <f t="shared" si="21"/>
        <v>13628706.225526175</v>
      </c>
      <c r="C24" s="22">
        <f t="shared" si="17"/>
        <v>143549.21661038333</v>
      </c>
      <c r="D24" s="22">
        <f t="shared" si="18"/>
        <v>173625.9834210869</v>
      </c>
      <c r="E24" s="22"/>
      <c r="F24" s="22">
        <f t="shared" si="19"/>
        <v>317175.2000314702</v>
      </c>
      <c r="G24" s="22">
        <f>+IF(A24=" "," ",IF(J25=" ",($H$2-SUM($C$12:C23)+D24),(1+$B$2/365*365/12)^$C$2*$B$2/365*365/12/((1+$B$2/365*365/12)^$C$2-1)*$H$2))</f>
        <v>317175.2000314702</v>
      </c>
      <c r="H24" s="25" t="str">
        <f>+IF(J24=$J$2,XIRR($G$12:G24,$K$12:K24)," ")</f>
        <v> </v>
      </c>
      <c r="I24" s="25" t="str">
        <f>+IF(J24=$J$2,XIRR($F$12:F24,$K$12:K24)," ")</f>
        <v> </v>
      </c>
      <c r="J24" s="20">
        <f>IF(J23=" "," ",IF(EDATE(J23,1)&gt;$J$2," ",EDATE($J$13,L23)))</f>
        <v>41427</v>
      </c>
      <c r="K24" s="20">
        <f t="shared" si="20"/>
        <v>41427</v>
      </c>
      <c r="L24" s="19">
        <f t="shared" si="22"/>
        <v>12</v>
      </c>
      <c r="M24" s="26">
        <f t="shared" si="23"/>
        <v>31</v>
      </c>
      <c r="N24" s="26">
        <f t="shared" si="24"/>
        <v>0</v>
      </c>
      <c r="O24" s="19">
        <f t="shared" si="25"/>
        <v>2</v>
      </c>
      <c r="P24" s="19">
        <f t="shared" si="26"/>
        <v>6</v>
      </c>
      <c r="Q24" s="19">
        <f t="shared" si="27"/>
        <v>2013</v>
      </c>
      <c r="R24" s="23">
        <f t="shared" si="28"/>
        <v>41427</v>
      </c>
      <c r="S24" s="20">
        <f t="shared" si="13"/>
        <v>41427</v>
      </c>
      <c r="T24" s="19"/>
      <c r="U24" s="31">
        <v>11</v>
      </c>
      <c r="V24" s="31">
        <f t="shared" si="15"/>
        <v>7361.083333333333</v>
      </c>
      <c r="W24" s="31"/>
      <c r="X24" s="31">
        <v>11</v>
      </c>
      <c r="Y24" s="31">
        <f t="shared" si="14"/>
        <v>17187.5</v>
      </c>
      <c r="Z24" s="31"/>
    </row>
    <row r="25" spans="1:26" ht="10.5">
      <c r="A25" s="21">
        <f t="shared" si="16"/>
        <v>41457</v>
      </c>
      <c r="B25" s="22">
        <f t="shared" si="21"/>
        <v>13485157.008915791</v>
      </c>
      <c r="C25" s="22">
        <f t="shared" si="17"/>
        <v>150860.84681883294</v>
      </c>
      <c r="D25" s="22">
        <f t="shared" si="18"/>
        <v>166314.35321263727</v>
      </c>
      <c r="E25" s="22">
        <f>IF(A26=" "," ",IF(U38=U38,SUM(V26:V37),W25+SUM(V26:V37))+IF(X38=X38,SUM(Y26:Y37),Z25+SUM(Y26:Y37)))</f>
        <v>271679.57222883316</v>
      </c>
      <c r="F25" s="22">
        <f t="shared" si="19"/>
        <v>588854.7722603034</v>
      </c>
      <c r="G25" s="22">
        <f>+IF(A25=" "," ",IF(J26=" ",($H$2-SUM($C$12:C24)+D25),(1+$B$2/365*365/12)^$C$2*$B$2/365*365/12/((1+$B$2/365*365/12)^$C$2-1)*$H$2))</f>
        <v>317175.2000314702</v>
      </c>
      <c r="H25" s="25" t="str">
        <f>+IF(J25=$J$2,XIRR($G$12:G25,$K$12:K25)," ")</f>
        <v> </v>
      </c>
      <c r="I25" s="25" t="str">
        <f>+IF(J25=$J$2,XIRR($F$12:F25,$K$12:K25)," ")</f>
        <v> </v>
      </c>
      <c r="J25" s="20">
        <f>IF(J24=" "," ",IF(EDATE(J24,1)&gt;$J$2," ",EDATE($J$13,L24)))</f>
        <v>41457</v>
      </c>
      <c r="K25" s="20">
        <f t="shared" si="20"/>
        <v>41457</v>
      </c>
      <c r="L25" s="19">
        <f t="shared" si="22"/>
        <v>13</v>
      </c>
      <c r="M25" s="26">
        <f t="shared" si="23"/>
        <v>30</v>
      </c>
      <c r="N25" s="26">
        <f t="shared" si="24"/>
        <v>0</v>
      </c>
      <c r="O25" s="19">
        <f t="shared" si="25"/>
        <v>2</v>
      </c>
      <c r="P25" s="19">
        <f t="shared" si="26"/>
        <v>7</v>
      </c>
      <c r="Q25" s="19">
        <f t="shared" si="27"/>
        <v>2013</v>
      </c>
      <c r="R25" s="23">
        <f t="shared" si="28"/>
        <v>41457</v>
      </c>
      <c r="S25" s="20">
        <f t="shared" si="13"/>
        <v>41457</v>
      </c>
      <c r="T25" s="19"/>
      <c r="U25" s="31">
        <v>12</v>
      </c>
      <c r="V25" s="31">
        <f t="shared" si="15"/>
        <v>7361.083333333333</v>
      </c>
      <c r="W25" s="31">
        <f>+$F$2</f>
        <v>88333</v>
      </c>
      <c r="X25" s="31">
        <v>12</v>
      </c>
      <c r="Y25" s="31">
        <f t="shared" si="14"/>
        <v>17187.5</v>
      </c>
      <c r="Z25" s="31">
        <f>+instruction!$D$23*annuity!B26</f>
        <v>183346.5722288332</v>
      </c>
    </row>
    <row r="26" spans="1:26" ht="10.5">
      <c r="A26" s="21">
        <f t="shared" si="16"/>
        <v>41488</v>
      </c>
      <c r="B26" s="22">
        <f t="shared" si="21"/>
        <v>13334296.162096959</v>
      </c>
      <c r="C26" s="22">
        <f t="shared" si="17"/>
        <v>147299.9201581802</v>
      </c>
      <c r="D26" s="22">
        <f t="shared" si="18"/>
        <v>169875.27987329</v>
      </c>
      <c r="E26" s="22"/>
      <c r="F26" s="22">
        <f t="shared" si="19"/>
        <v>317175.2000314702</v>
      </c>
      <c r="G26" s="22">
        <f>+IF(A26=" "," ",IF(J27=" ",($H$2-SUM($C$12:C25)+D26),(1+$B$2/365*365/12)^$C$2*$B$2/365*365/12/((1+$B$2/365*365/12)^$C$2-1)*$H$2))</f>
        <v>317175.2000314702</v>
      </c>
      <c r="H26" s="25" t="str">
        <f>+IF(J26=$J$2,XIRR($G$12:G26,$K$12:K26)," ")</f>
        <v> </v>
      </c>
      <c r="I26" s="25" t="str">
        <f>+IF(J26=$J$2,XIRR($F$12:F26,$K$12:K26)," ")</f>
        <v> </v>
      </c>
      <c r="J26" s="20">
        <f>IF(J25=" "," ",IF(EDATE(J25,1)&gt;$J$2," ",EDATE($J$13,L25)))</f>
        <v>41488</v>
      </c>
      <c r="K26" s="20">
        <f t="shared" si="20"/>
        <v>41488</v>
      </c>
      <c r="L26" s="19">
        <f t="shared" si="22"/>
        <v>14</v>
      </c>
      <c r="M26" s="26">
        <f t="shared" si="23"/>
        <v>31</v>
      </c>
      <c r="N26" s="26">
        <f t="shared" si="24"/>
        <v>0</v>
      </c>
      <c r="O26" s="19">
        <f t="shared" si="25"/>
        <v>2</v>
      </c>
      <c r="P26" s="19">
        <f t="shared" si="26"/>
        <v>8</v>
      </c>
      <c r="Q26" s="19">
        <f t="shared" si="27"/>
        <v>2013</v>
      </c>
      <c r="R26" s="23">
        <f t="shared" si="28"/>
        <v>41488</v>
      </c>
      <c r="S26" s="20">
        <f t="shared" si="13"/>
        <v>41488</v>
      </c>
      <c r="T26" s="19"/>
      <c r="U26" s="31">
        <v>13</v>
      </c>
      <c r="V26" s="31">
        <f>IF(A26=" "," ",($F$2/12))</f>
        <v>7361.083333333333</v>
      </c>
      <c r="W26" s="31"/>
      <c r="X26" s="31">
        <v>13</v>
      </c>
      <c r="Y26" s="31">
        <f>IF(A26=" "," ",($Z$25/12))</f>
        <v>15278.881019069433</v>
      </c>
      <c r="Z26" s="31"/>
    </row>
    <row r="27" spans="1:26" ht="10.5">
      <c r="A27" s="21">
        <f t="shared" si="16"/>
        <v>41519</v>
      </c>
      <c r="B27" s="22">
        <f t="shared" si="21"/>
        <v>13186996.24193878</v>
      </c>
      <c r="C27" s="22">
        <f t="shared" si="17"/>
        <v>149176.4807848529</v>
      </c>
      <c r="D27" s="22">
        <f t="shared" si="18"/>
        <v>167998.71924661731</v>
      </c>
      <c r="E27" s="22"/>
      <c r="F27" s="22">
        <f t="shared" si="19"/>
        <v>317175.2000314702</v>
      </c>
      <c r="G27" s="22">
        <f>+IF(A27=" "," ",IF(J28=" ",($H$2-SUM($C$12:C26)+D27),(1+$B$2/365*365/12)^$C$2*$B$2/365*365/12/((1+$B$2/365*365/12)^$C$2-1)*$H$2))</f>
        <v>317175.2000314702</v>
      </c>
      <c r="H27" s="25" t="str">
        <f>+IF(J27=$J$2,XIRR($G$12:G27,$K$12:K27)," ")</f>
        <v> </v>
      </c>
      <c r="I27" s="25" t="str">
        <f>+IF(J27=$J$2,XIRR($F$12:F27,$K$12:K27)," ")</f>
        <v> </v>
      </c>
      <c r="J27" s="20">
        <f>IF(J26=" "," ",IF(EDATE(J26,1)&gt;$J$2," ",EDATE($J$13,L26)))</f>
        <v>41519</v>
      </c>
      <c r="K27" s="20">
        <f t="shared" si="20"/>
        <v>41519</v>
      </c>
      <c r="L27" s="19">
        <f t="shared" si="22"/>
        <v>15</v>
      </c>
      <c r="M27" s="26">
        <f t="shared" si="23"/>
        <v>31</v>
      </c>
      <c r="N27" s="26">
        <f t="shared" si="24"/>
        <v>0</v>
      </c>
      <c r="O27" s="19">
        <f t="shared" si="25"/>
        <v>2</v>
      </c>
      <c r="P27" s="19">
        <f t="shared" si="26"/>
        <v>9</v>
      </c>
      <c r="Q27" s="19">
        <f t="shared" si="27"/>
        <v>2013</v>
      </c>
      <c r="R27" s="23">
        <f t="shared" si="28"/>
        <v>41519</v>
      </c>
      <c r="S27" s="20">
        <f t="shared" si="13"/>
        <v>41519</v>
      </c>
      <c r="T27" s="19"/>
      <c r="U27" s="31">
        <v>14</v>
      </c>
      <c r="V27" s="31">
        <f t="shared" si="15"/>
        <v>7361.083333333333</v>
      </c>
      <c r="W27" s="31"/>
      <c r="X27" s="31">
        <v>14</v>
      </c>
      <c r="Y27" s="31">
        <f aca="true" t="shared" si="29" ref="Y27:Y37">IF(A27=" "," ",($Z$25/12))</f>
        <v>15278.881019069433</v>
      </c>
      <c r="Z27" s="31"/>
    </row>
    <row r="28" spans="1:26" ht="10.5">
      <c r="A28" s="21">
        <f t="shared" si="16"/>
        <v>41549</v>
      </c>
      <c r="B28" s="22">
        <f t="shared" si="21"/>
        <v>13037819.761153927</v>
      </c>
      <c r="C28" s="22">
        <f t="shared" si="17"/>
        <v>156434.9564008054</v>
      </c>
      <c r="D28" s="22">
        <f t="shared" si="18"/>
        <v>160740.24363066483</v>
      </c>
      <c r="E28" s="22"/>
      <c r="F28" s="22">
        <f t="shared" si="19"/>
        <v>317175.2000314702</v>
      </c>
      <c r="G28" s="22">
        <f>+IF(A28=" "," ",IF(J29=" ",($H$2-SUM($C$12:C27)+D28),(1+$B$2/365*365/12)^$C$2*$B$2/365*365/12/((1+$B$2/365*365/12)^$C$2-1)*$H$2))</f>
        <v>317175.2000314702</v>
      </c>
      <c r="H28" s="25" t="str">
        <f>+IF(J28=$J$2,XIRR($G$12:G28,$K$12:K28)," ")</f>
        <v> </v>
      </c>
      <c r="I28" s="25" t="str">
        <f>+IF(J28=$J$2,XIRR($F$12:F28,$K$12:K28)," ")</f>
        <v> </v>
      </c>
      <c r="J28" s="20">
        <f>IF(J27=" "," ",IF(EDATE(J27,1)&gt;$J$2," ",EDATE($J$13,L27)))</f>
        <v>41549</v>
      </c>
      <c r="K28" s="20">
        <f t="shared" si="20"/>
        <v>41549</v>
      </c>
      <c r="L28" s="19">
        <f t="shared" si="22"/>
        <v>16</v>
      </c>
      <c r="M28" s="26">
        <f t="shared" si="23"/>
        <v>30</v>
      </c>
      <c r="N28" s="26">
        <f t="shared" si="24"/>
        <v>0</v>
      </c>
      <c r="O28" s="19">
        <f t="shared" si="25"/>
        <v>2</v>
      </c>
      <c r="P28" s="19">
        <f t="shared" si="26"/>
        <v>10</v>
      </c>
      <c r="Q28" s="19">
        <f t="shared" si="27"/>
        <v>2013</v>
      </c>
      <c r="R28" s="23">
        <f t="shared" si="28"/>
        <v>41549</v>
      </c>
      <c r="S28" s="20">
        <f t="shared" si="13"/>
        <v>41549</v>
      </c>
      <c r="T28" s="19"/>
      <c r="U28" s="31">
        <v>15</v>
      </c>
      <c r="V28" s="31">
        <f t="shared" si="15"/>
        <v>7361.083333333333</v>
      </c>
      <c r="W28" s="31"/>
      <c r="X28" s="31">
        <v>15</v>
      </c>
      <c r="Y28" s="31">
        <f t="shared" si="29"/>
        <v>15278.881019069433</v>
      </c>
      <c r="Z28" s="31"/>
    </row>
    <row r="29" spans="1:26" ht="10.5">
      <c r="A29" s="21">
        <f t="shared" si="16"/>
        <v>41582</v>
      </c>
      <c r="B29" s="22">
        <f t="shared" si="21"/>
        <v>12881384.804753121</v>
      </c>
      <c r="C29" s="22">
        <f t="shared" si="17"/>
        <v>153069.88676543732</v>
      </c>
      <c r="D29" s="22">
        <f t="shared" si="18"/>
        <v>164105.3132660329</v>
      </c>
      <c r="E29" s="22"/>
      <c r="F29" s="22">
        <f t="shared" si="19"/>
        <v>317175.2000314702</v>
      </c>
      <c r="G29" s="22">
        <f>+IF(A29=" "," ",IF(J30=" ",($H$2-SUM($C$12:C28)+D29),(1+$B$2/365*365/12)^$C$2*$B$2/365*365/12/((1+$B$2/365*365/12)^$C$2-1)*$H$2))</f>
        <v>317175.2000314702</v>
      </c>
      <c r="H29" s="25" t="str">
        <f>+IF(J29=$J$2,XIRR($G$12:G29,$K$12:K29)," ")</f>
        <v> </v>
      </c>
      <c r="I29" s="25" t="str">
        <f>+IF(J29=$J$2,XIRR($F$12:F29,$K$12:K29)," ")</f>
        <v> </v>
      </c>
      <c r="J29" s="20">
        <f>IF(J28=" "," ",IF(EDATE(J28,1)&gt;$J$2," ",EDATE($J$13,L28)))</f>
        <v>41580</v>
      </c>
      <c r="K29" s="20">
        <f t="shared" si="20"/>
        <v>41580</v>
      </c>
      <c r="L29" s="19">
        <f t="shared" si="22"/>
        <v>17</v>
      </c>
      <c r="M29" s="26">
        <f t="shared" si="23"/>
        <v>31</v>
      </c>
      <c r="N29" s="26">
        <f t="shared" si="24"/>
        <v>0</v>
      </c>
      <c r="O29" s="19">
        <f t="shared" si="25"/>
        <v>2</v>
      </c>
      <c r="P29" s="19">
        <f t="shared" si="26"/>
        <v>11</v>
      </c>
      <c r="Q29" s="19">
        <f t="shared" si="27"/>
        <v>2013</v>
      </c>
      <c r="R29" s="23">
        <f t="shared" si="28"/>
        <v>41580</v>
      </c>
      <c r="S29" s="20">
        <f t="shared" si="13"/>
        <v>41580</v>
      </c>
      <c r="T29" s="19"/>
      <c r="U29" s="31">
        <v>16</v>
      </c>
      <c r="V29" s="31">
        <f t="shared" si="15"/>
        <v>7361.083333333333</v>
      </c>
      <c r="W29" s="31"/>
      <c r="X29" s="31">
        <v>16</v>
      </c>
      <c r="Y29" s="31">
        <f t="shared" si="29"/>
        <v>15278.881019069433</v>
      </c>
      <c r="Z29" s="31"/>
    </row>
    <row r="30" spans="1:26" ht="10.5">
      <c r="A30" s="21">
        <f t="shared" si="16"/>
        <v>41610</v>
      </c>
      <c r="B30" s="22">
        <f t="shared" si="21"/>
        <v>12728314.917987684</v>
      </c>
      <c r="C30" s="22">
        <f t="shared" si="17"/>
        <v>160124.95866989702</v>
      </c>
      <c r="D30" s="22">
        <f t="shared" si="18"/>
        <v>157050.2413615732</v>
      </c>
      <c r="E30" s="22"/>
      <c r="F30" s="22">
        <f t="shared" si="19"/>
        <v>317175.2000314702</v>
      </c>
      <c r="G30" s="22">
        <f>+IF(A30=" "," ",IF(J31=" ",($H$2-SUM($C$12:C29)+D30),(1+$B$2/365*365/12)^$C$2*$B$2/365*365/12/((1+$B$2/365*365/12)^$C$2-1)*$H$2))</f>
        <v>317175.2000314702</v>
      </c>
      <c r="H30" s="25" t="str">
        <f>+IF(J30=$J$2,XIRR($G$12:G30,$K$12:K30)," ")</f>
        <v> </v>
      </c>
      <c r="I30" s="25" t="str">
        <f>+IF(J30=$J$2,XIRR($F$12:F30,$K$12:K30)," ")</f>
        <v> </v>
      </c>
      <c r="J30" s="20">
        <f>IF(J29=" "," ",IF(EDATE(J29,1)&gt;$J$2," ",EDATE($J$13,L29)))</f>
        <v>41610</v>
      </c>
      <c r="K30" s="20">
        <f t="shared" si="20"/>
        <v>41610</v>
      </c>
      <c r="L30" s="19">
        <f t="shared" si="22"/>
        <v>18</v>
      </c>
      <c r="M30" s="26">
        <f t="shared" si="23"/>
        <v>30</v>
      </c>
      <c r="N30" s="26">
        <f t="shared" si="24"/>
        <v>0</v>
      </c>
      <c r="O30" s="19">
        <f t="shared" si="25"/>
        <v>2</v>
      </c>
      <c r="P30" s="19">
        <f t="shared" si="26"/>
        <v>12</v>
      </c>
      <c r="Q30" s="19">
        <f t="shared" si="27"/>
        <v>2013</v>
      </c>
      <c r="R30" s="23">
        <f t="shared" si="28"/>
        <v>41610</v>
      </c>
      <c r="S30" s="20">
        <f t="shared" si="13"/>
        <v>41610</v>
      </c>
      <c r="T30" s="19"/>
      <c r="U30" s="31">
        <v>17</v>
      </c>
      <c r="V30" s="31">
        <f t="shared" si="15"/>
        <v>7361.083333333333</v>
      </c>
      <c r="W30" s="31"/>
      <c r="X30" s="31">
        <v>17</v>
      </c>
      <c r="Y30" s="31">
        <f t="shared" si="29"/>
        <v>15278.881019069433</v>
      </c>
      <c r="Z30" s="31"/>
    </row>
    <row r="31" spans="1:26" ht="10.5">
      <c r="A31" s="21">
        <f t="shared" si="16"/>
        <v>41647</v>
      </c>
      <c r="B31" s="22">
        <f t="shared" si="21"/>
        <v>12568189.959317787</v>
      </c>
      <c r="C31" s="22">
        <f t="shared" si="17"/>
        <v>157059.9032894765</v>
      </c>
      <c r="D31" s="22">
        <f t="shared" si="18"/>
        <v>160115.29674199372</v>
      </c>
      <c r="E31" s="22"/>
      <c r="F31" s="22">
        <f t="shared" si="19"/>
        <v>317175.2000314702</v>
      </c>
      <c r="G31" s="22">
        <f>+IF(A31=" "," ",IF(J32=" ",($H$2-SUM($C$12:C30)+D31),(1+$B$2/365*365/12)^$C$2*$B$2/365*365/12/((1+$B$2/365*365/12)^$C$2-1)*$H$2))</f>
        <v>317175.2000314702</v>
      </c>
      <c r="H31" s="25" t="str">
        <f>+IF(J31=$J$2,XIRR($G$12:G31,$K$12:K31)," ")</f>
        <v> </v>
      </c>
      <c r="I31" s="25" t="str">
        <f>+IF(J31=$J$2,XIRR($F$12:F31,$K$12:K31)," ")</f>
        <v> </v>
      </c>
      <c r="J31" s="20">
        <f>IF(J30=" "," ",IF(EDATE(J30,1)&gt;$J$2," ",EDATE($J$13,L30)))</f>
        <v>41641</v>
      </c>
      <c r="K31" s="20">
        <f t="shared" si="20"/>
        <v>41641</v>
      </c>
      <c r="L31" s="19">
        <f t="shared" si="22"/>
        <v>19</v>
      </c>
      <c r="M31" s="26">
        <f t="shared" si="23"/>
        <v>31</v>
      </c>
      <c r="N31" s="26">
        <f t="shared" si="24"/>
        <v>0</v>
      </c>
      <c r="O31" s="19">
        <f t="shared" si="25"/>
        <v>2</v>
      </c>
      <c r="P31" s="19">
        <f t="shared" si="26"/>
        <v>1</v>
      </c>
      <c r="Q31" s="19">
        <f t="shared" si="27"/>
        <v>2014</v>
      </c>
      <c r="R31" s="23" t="str">
        <f t="shared" si="28"/>
        <v>8/1/2014</v>
      </c>
      <c r="S31" s="20">
        <f t="shared" si="13"/>
        <v>41647</v>
      </c>
      <c r="T31" s="19"/>
      <c r="U31" s="31">
        <v>18</v>
      </c>
      <c r="V31" s="31">
        <f t="shared" si="15"/>
        <v>7361.083333333333</v>
      </c>
      <c r="W31" s="31"/>
      <c r="X31" s="31">
        <v>18</v>
      </c>
      <c r="Y31" s="31">
        <f t="shared" si="29"/>
        <v>15278.881019069433</v>
      </c>
      <c r="Z31" s="31"/>
    </row>
    <row r="32" spans="1:26" ht="10.5">
      <c r="A32" s="21">
        <f t="shared" si="16"/>
        <v>41673</v>
      </c>
      <c r="B32" s="22">
        <f t="shared" si="21"/>
        <v>12411130.05602831</v>
      </c>
      <c r="C32" s="22">
        <f t="shared" si="17"/>
        <v>158673.53243286154</v>
      </c>
      <c r="D32" s="22">
        <f t="shared" si="18"/>
        <v>158501.66759860868</v>
      </c>
      <c r="E32" s="22"/>
      <c r="F32" s="22">
        <f t="shared" si="19"/>
        <v>317175.2000314702</v>
      </c>
      <c r="G32" s="22">
        <f>+IF(A32=" "," ",IF(J33=" ",($H$2-SUM($C$12:C31)+D32),(1+$B$2/365*365/12)^$C$2*$B$2/365*365/12/((1+$B$2/365*365/12)^$C$2-1)*$H$2))</f>
        <v>317175.2000314702</v>
      </c>
      <c r="H32" s="25" t="str">
        <f>+IF(J32=$J$2,XIRR($G$12:G32,$K$12:K32)," ")</f>
        <v> </v>
      </c>
      <c r="I32" s="25" t="str">
        <f>+IF(J32=$J$2,XIRR($F$12:F32,$K$12:K32)," ")</f>
        <v> </v>
      </c>
      <c r="J32" s="20">
        <f>IF(J31=" "," ",IF(EDATE(J31,1)&gt;$J$2," ",EDATE($J$13,L31)))</f>
        <v>41672</v>
      </c>
      <c r="K32" s="20">
        <f t="shared" si="20"/>
        <v>41672</v>
      </c>
      <c r="L32" s="19">
        <f t="shared" si="22"/>
        <v>20</v>
      </c>
      <c r="M32" s="26">
        <f t="shared" si="23"/>
        <v>31</v>
      </c>
      <c r="N32" s="26">
        <f t="shared" si="24"/>
        <v>0</v>
      </c>
      <c r="O32" s="19">
        <f t="shared" si="25"/>
        <v>2</v>
      </c>
      <c r="P32" s="19">
        <f t="shared" si="26"/>
        <v>2</v>
      </c>
      <c r="Q32" s="19">
        <f t="shared" si="27"/>
        <v>2014</v>
      </c>
      <c r="R32" s="23">
        <f t="shared" si="28"/>
        <v>41672</v>
      </c>
      <c r="S32" s="20">
        <f t="shared" si="13"/>
        <v>41672</v>
      </c>
      <c r="T32" s="19"/>
      <c r="U32" s="31">
        <v>19</v>
      </c>
      <c r="V32" s="31">
        <f t="shared" si="15"/>
        <v>7361.083333333333</v>
      </c>
      <c r="W32" s="31"/>
      <c r="X32" s="31">
        <v>19</v>
      </c>
      <c r="Y32" s="31">
        <f t="shared" si="29"/>
        <v>15278.881019069433</v>
      </c>
      <c r="Z32" s="31"/>
    </row>
    <row r="33" spans="1:26" ht="10.5">
      <c r="A33" s="21">
        <f t="shared" si="16"/>
        <v>41701</v>
      </c>
      <c r="B33" s="22">
        <f t="shared" si="21"/>
        <v>12252456.523595449</v>
      </c>
      <c r="C33" s="22">
        <f t="shared" si="17"/>
        <v>176122.82077402965</v>
      </c>
      <c r="D33" s="22">
        <f t="shared" si="18"/>
        <v>141052.37925744057</v>
      </c>
      <c r="E33" s="22"/>
      <c r="F33" s="22">
        <f t="shared" si="19"/>
        <v>317175.2000314702</v>
      </c>
      <c r="G33" s="22">
        <f>+IF(A33=" "," ",IF(J34=" ",($H$2-SUM($C$12:C32)+D33),(1+$B$2/365*365/12)^$C$2*$B$2/365*365/12/((1+$B$2/365*365/12)^$C$2-1)*$H$2))</f>
        <v>317175.2000314702</v>
      </c>
      <c r="H33" s="25" t="str">
        <f>+IF(J33=$J$2,XIRR($G$12:G33,$K$12:K33)," ")</f>
        <v> </v>
      </c>
      <c r="I33" s="25" t="str">
        <f>+IF(J33=$J$2,XIRR($F$12:F33,$K$12:K33)," ")</f>
        <v> </v>
      </c>
      <c r="J33" s="20">
        <f>IF(J32=" "," ",IF(EDATE(J32,1)&gt;$J$2," ",EDATE($J$13,L32)))</f>
        <v>41700</v>
      </c>
      <c r="K33" s="20">
        <f t="shared" si="20"/>
        <v>41700</v>
      </c>
      <c r="L33" s="19">
        <f t="shared" si="22"/>
        <v>21</v>
      </c>
      <c r="M33" s="26">
        <f t="shared" si="23"/>
        <v>28</v>
      </c>
      <c r="N33" s="26">
        <f t="shared" si="24"/>
        <v>0</v>
      </c>
      <c r="O33" s="19">
        <f t="shared" si="25"/>
        <v>2</v>
      </c>
      <c r="P33" s="19">
        <f t="shared" si="26"/>
        <v>3</v>
      </c>
      <c r="Q33" s="19">
        <f t="shared" si="27"/>
        <v>2014</v>
      </c>
      <c r="R33" s="23">
        <f t="shared" si="28"/>
        <v>41700</v>
      </c>
      <c r="S33" s="20">
        <f t="shared" si="13"/>
        <v>41700</v>
      </c>
      <c r="T33" s="19"/>
      <c r="U33" s="31">
        <v>20</v>
      </c>
      <c r="V33" s="31">
        <f t="shared" si="15"/>
        <v>7361.083333333333</v>
      </c>
      <c r="W33" s="31"/>
      <c r="X33" s="31">
        <v>20</v>
      </c>
      <c r="Y33" s="31">
        <f t="shared" si="29"/>
        <v>15278.881019069433</v>
      </c>
      <c r="Z33" s="31"/>
    </row>
    <row r="34" spans="1:26" ht="10.5">
      <c r="A34" s="21">
        <f t="shared" si="16"/>
        <v>41731</v>
      </c>
      <c r="B34" s="22">
        <f t="shared" si="21"/>
        <v>12076333.702821419</v>
      </c>
      <c r="C34" s="22">
        <f t="shared" si="17"/>
        <v>163253.63800068747</v>
      </c>
      <c r="D34" s="22">
        <f t="shared" si="18"/>
        <v>153921.56203078275</v>
      </c>
      <c r="E34" s="22"/>
      <c r="F34" s="22">
        <f t="shared" si="19"/>
        <v>317175.2000314702</v>
      </c>
      <c r="G34" s="22">
        <f>+IF(A34=" "," ",IF(J35=" ",($H$2-SUM($C$12:C33)+D34),(1+$B$2/365*365/12)^$C$2*$B$2/365*365/12/((1+$B$2/365*365/12)^$C$2-1)*$H$2))</f>
        <v>317175.2000314702</v>
      </c>
      <c r="H34" s="25" t="str">
        <f>+IF(J34=$J$2,XIRR($G$12:G34,$K$12:K34)," ")</f>
        <v> </v>
      </c>
      <c r="I34" s="25" t="str">
        <f>+IF(J34=$J$2,XIRR($F$12:F34,$K$12:K34)," ")</f>
        <v> </v>
      </c>
      <c r="J34" s="20">
        <f>IF(J33=" "," ",IF(EDATE(J33,1)&gt;$J$2," ",EDATE($J$13,L33)))</f>
        <v>41731</v>
      </c>
      <c r="K34" s="20">
        <f t="shared" si="20"/>
        <v>41731</v>
      </c>
      <c r="L34" s="19">
        <f t="shared" si="22"/>
        <v>22</v>
      </c>
      <c r="M34" s="26">
        <f t="shared" si="23"/>
        <v>31</v>
      </c>
      <c r="N34" s="26">
        <f t="shared" si="24"/>
        <v>0</v>
      </c>
      <c r="O34" s="19">
        <f t="shared" si="25"/>
        <v>2</v>
      </c>
      <c r="P34" s="19">
        <f t="shared" si="26"/>
        <v>4</v>
      </c>
      <c r="Q34" s="19">
        <f t="shared" si="27"/>
        <v>2014</v>
      </c>
      <c r="R34" s="23">
        <f t="shared" si="28"/>
        <v>41731</v>
      </c>
      <c r="S34" s="20">
        <f t="shared" si="13"/>
        <v>41731</v>
      </c>
      <c r="T34" s="19"/>
      <c r="U34" s="31">
        <v>21</v>
      </c>
      <c r="V34" s="31">
        <f t="shared" si="15"/>
        <v>7361.083333333333</v>
      </c>
      <c r="W34" s="31"/>
      <c r="X34" s="31">
        <v>21</v>
      </c>
      <c r="Y34" s="31">
        <f t="shared" si="29"/>
        <v>15278.881019069433</v>
      </c>
      <c r="Z34" s="31"/>
    </row>
    <row r="35" spans="1:26" ht="10.5">
      <c r="A35" s="21">
        <f t="shared" si="16"/>
        <v>41761</v>
      </c>
      <c r="B35" s="22">
        <f t="shared" si="21"/>
        <v>11913080.064820731</v>
      </c>
      <c r="C35" s="22">
        <f t="shared" si="17"/>
        <v>170301.61019121463</v>
      </c>
      <c r="D35" s="22">
        <f t="shared" si="18"/>
        <v>146873.5898402556</v>
      </c>
      <c r="E35" s="22"/>
      <c r="F35" s="22">
        <f t="shared" si="19"/>
        <v>317175.2000314702</v>
      </c>
      <c r="G35" s="22">
        <f>+IF(A35=" "," ",IF(J36=" ",($H$2-SUM($C$12:C34)+D35),(1+$B$2/365*365/12)^$C$2*$B$2/365*365/12/((1+$B$2/365*365/12)^$C$2-1)*$H$2))</f>
        <v>317175.2000314702</v>
      </c>
      <c r="H35" s="25" t="str">
        <f>+IF(J35=$J$2,XIRR($G$12:G35,$K$12:K35)," ")</f>
        <v> </v>
      </c>
      <c r="I35" s="25" t="str">
        <f>+IF(J35=$J$2,XIRR($F$12:F35,$K$12:K35)," ")</f>
        <v> </v>
      </c>
      <c r="J35" s="20">
        <f>IF(J34=" "," ",IF(EDATE(J34,1)&gt;$J$2," ",EDATE($J$13,L34)))</f>
        <v>41761</v>
      </c>
      <c r="K35" s="20">
        <f t="shared" si="20"/>
        <v>41761</v>
      </c>
      <c r="L35" s="19">
        <f t="shared" si="22"/>
        <v>23</v>
      </c>
      <c r="M35" s="26">
        <f t="shared" si="23"/>
        <v>30</v>
      </c>
      <c r="N35" s="26">
        <f t="shared" si="24"/>
        <v>0</v>
      </c>
      <c r="O35" s="19">
        <f t="shared" si="25"/>
        <v>2</v>
      </c>
      <c r="P35" s="19">
        <f t="shared" si="26"/>
        <v>5</v>
      </c>
      <c r="Q35" s="19">
        <f t="shared" si="27"/>
        <v>2014</v>
      </c>
      <c r="R35" s="23">
        <f t="shared" si="28"/>
        <v>41761</v>
      </c>
      <c r="S35" s="20">
        <f t="shared" si="13"/>
        <v>41761</v>
      </c>
      <c r="T35" s="19"/>
      <c r="U35" s="31">
        <v>22</v>
      </c>
      <c r="V35" s="31">
        <f t="shared" si="15"/>
        <v>7361.083333333333</v>
      </c>
      <c r="W35" s="31"/>
      <c r="X35" s="31">
        <v>22</v>
      </c>
      <c r="Y35" s="31">
        <f t="shared" si="29"/>
        <v>15278.881019069433</v>
      </c>
      <c r="Z35" s="31"/>
    </row>
    <row r="36" spans="1:26" ht="10.5">
      <c r="A36" s="21">
        <f t="shared" si="16"/>
        <v>41792</v>
      </c>
      <c r="B36" s="22">
        <f t="shared" si="21"/>
        <v>11742778.454629516</v>
      </c>
      <c r="C36" s="22">
        <f t="shared" si="17"/>
        <v>167575.4197190668</v>
      </c>
      <c r="D36" s="22">
        <f t="shared" si="18"/>
        <v>149599.78031240343</v>
      </c>
      <c r="E36" s="22"/>
      <c r="F36" s="22">
        <f t="shared" si="19"/>
        <v>317175.2000314702</v>
      </c>
      <c r="G36" s="22">
        <f>+IF(A36=" "," ",IF(J37=" ",($H$2-SUM($C$12:C35)+D36),(1+$B$2/365*365/12)^$C$2*$B$2/365*365/12/((1+$B$2/365*365/12)^$C$2-1)*$H$2))</f>
        <v>317175.2000314702</v>
      </c>
      <c r="H36" s="25" t="str">
        <f>+IF(J36=$J$2,XIRR($G$12:G36,$K$12:K36)," ")</f>
        <v> </v>
      </c>
      <c r="I36" s="25" t="str">
        <f>+IF(J36=$J$2,XIRR($F$12:F36,$K$12:K36)," ")</f>
        <v> </v>
      </c>
      <c r="J36" s="20">
        <f>IF(J35=" "," ",IF(EDATE(J35,1)&gt;$J$2," ",EDATE($J$13,L35)))</f>
        <v>41792</v>
      </c>
      <c r="K36" s="20">
        <f t="shared" si="20"/>
        <v>41792</v>
      </c>
      <c r="L36" s="19">
        <f t="shared" si="22"/>
        <v>24</v>
      </c>
      <c r="M36" s="26">
        <f t="shared" si="23"/>
        <v>31</v>
      </c>
      <c r="N36" s="26">
        <f t="shared" si="24"/>
        <v>0</v>
      </c>
      <c r="O36" s="19">
        <f t="shared" si="25"/>
        <v>2</v>
      </c>
      <c r="P36" s="19">
        <f t="shared" si="26"/>
        <v>6</v>
      </c>
      <c r="Q36" s="19">
        <f t="shared" si="27"/>
        <v>2014</v>
      </c>
      <c r="R36" s="23">
        <f t="shared" si="28"/>
        <v>41792</v>
      </c>
      <c r="S36" s="20">
        <f t="shared" si="13"/>
        <v>41792</v>
      </c>
      <c r="T36" s="19"/>
      <c r="U36" s="31">
        <v>23</v>
      </c>
      <c r="V36" s="31">
        <f t="shared" si="15"/>
        <v>7361.083333333333</v>
      </c>
      <c r="W36" s="31"/>
      <c r="X36" s="31">
        <v>23</v>
      </c>
      <c r="Y36" s="31">
        <f t="shared" si="29"/>
        <v>15278.881019069433</v>
      </c>
      <c r="Z36" s="31"/>
    </row>
    <row r="37" spans="1:26" ht="10.5">
      <c r="A37" s="21">
        <f t="shared" si="16"/>
        <v>41822</v>
      </c>
      <c r="B37" s="22">
        <f t="shared" si="21"/>
        <v>11575203.03491045</v>
      </c>
      <c r="C37" s="22">
        <f t="shared" si="17"/>
        <v>174467.2174092866</v>
      </c>
      <c r="D37" s="22">
        <f t="shared" si="18"/>
        <v>142707.98262218363</v>
      </c>
      <c r="E37" s="22">
        <f>IF(A38=" "," ",IF(U50=U50,SUM(V38:V49),W37+SUM(V38:V49))+IF(X50=X50,SUM(Y38:Y49),Z37+SUM(Y38:Y49)))</f>
        <v>245093.11749064102</v>
      </c>
      <c r="F37" s="22">
        <f t="shared" si="19"/>
        <v>562268.3175221112</v>
      </c>
      <c r="G37" s="22">
        <f>+IF(A37=" "," ",IF(J38=" ",($H$2-SUM($C$12:C36)+D37),(1+$B$2/365*365/12)^$C$2*$B$2/365*365/12/((1+$B$2/365*365/12)^$C$2-1)*$H$2))</f>
        <v>317175.2000314702</v>
      </c>
      <c r="H37" s="25" t="str">
        <f>+IF(J37=$J$2,XIRR($G$12:G37,$K$12:K37)," ")</f>
        <v> </v>
      </c>
      <c r="I37" s="25" t="str">
        <f>+IF(J37=$J$2,XIRR($F$12:F37,$K$12:K37)," ")</f>
        <v> </v>
      </c>
      <c r="J37" s="20">
        <f>IF(J36=" "," ",IF(EDATE(J36,1)&gt;$J$2," ",EDATE($J$13,L36)))</f>
        <v>41822</v>
      </c>
      <c r="K37" s="20">
        <f t="shared" si="20"/>
        <v>41822</v>
      </c>
      <c r="L37" s="19">
        <f t="shared" si="22"/>
        <v>25</v>
      </c>
      <c r="M37" s="26">
        <f t="shared" si="23"/>
        <v>30</v>
      </c>
      <c r="N37" s="26">
        <f t="shared" si="24"/>
        <v>0</v>
      </c>
      <c r="O37" s="19">
        <f t="shared" si="25"/>
        <v>2</v>
      </c>
      <c r="P37" s="19">
        <f t="shared" si="26"/>
        <v>7</v>
      </c>
      <c r="Q37" s="19">
        <f t="shared" si="27"/>
        <v>2014</v>
      </c>
      <c r="R37" s="23">
        <f t="shared" si="28"/>
        <v>41822</v>
      </c>
      <c r="S37" s="20">
        <f t="shared" si="13"/>
        <v>41822</v>
      </c>
      <c r="T37" s="19"/>
      <c r="U37" s="31">
        <v>24</v>
      </c>
      <c r="V37" s="31">
        <f t="shared" si="15"/>
        <v>7361.083333333333</v>
      </c>
      <c r="W37" s="31">
        <f>+$F$2</f>
        <v>88333</v>
      </c>
      <c r="X37" s="31">
        <v>24</v>
      </c>
      <c r="Y37" s="31">
        <f t="shared" si="29"/>
        <v>15278.881019069433</v>
      </c>
      <c r="Z37" s="31">
        <f>+instruction!$D$23*annuity!B38</f>
        <v>156760.117490641</v>
      </c>
    </row>
    <row r="38" spans="1:26" ht="10.5">
      <c r="A38" s="21">
        <f t="shared" si="16"/>
        <v>41855</v>
      </c>
      <c r="B38" s="22">
        <f t="shared" si="21"/>
        <v>11400735.817501163</v>
      </c>
      <c r="C38" s="22">
        <f t="shared" si="17"/>
        <v>171932.94920577045</v>
      </c>
      <c r="D38" s="22">
        <f t="shared" si="18"/>
        <v>145242.25082569977</v>
      </c>
      <c r="E38" s="22"/>
      <c r="F38" s="22">
        <f t="shared" si="19"/>
        <v>317175.2000314702</v>
      </c>
      <c r="G38" s="22">
        <f>+IF(A38=" "," ",IF(J39=" ",($H$2-SUM($C$12:C37)+D38),(1+$B$2/365*365/12)^$C$2*$B$2/365*365/12/((1+$B$2/365*365/12)^$C$2-1)*$H$2))</f>
        <v>317175.2000314702</v>
      </c>
      <c r="H38" s="25" t="str">
        <f>+IF(J38=$J$2,XIRR($G$12:G38,$K$12:K38)," ")</f>
        <v> </v>
      </c>
      <c r="I38" s="25" t="str">
        <f>+IF(J38=$J$2,XIRR($F$12:F38,$K$12:K38)," ")</f>
        <v> </v>
      </c>
      <c r="J38" s="20">
        <f>IF(J37=" "," ",IF(EDATE(J37,1)&gt;$J$2," ",EDATE($J$13,L37)))</f>
        <v>41853</v>
      </c>
      <c r="K38" s="20">
        <f t="shared" si="20"/>
        <v>41853</v>
      </c>
      <c r="L38" s="19">
        <f t="shared" si="22"/>
        <v>26</v>
      </c>
      <c r="M38" s="26">
        <f t="shared" si="23"/>
        <v>31</v>
      </c>
      <c r="N38" s="26">
        <f t="shared" si="24"/>
        <v>0</v>
      </c>
      <c r="O38" s="19">
        <f t="shared" si="25"/>
        <v>2</v>
      </c>
      <c r="P38" s="19">
        <f t="shared" si="26"/>
        <v>8</v>
      </c>
      <c r="Q38" s="19">
        <f t="shared" si="27"/>
        <v>2014</v>
      </c>
      <c r="R38" s="23">
        <f t="shared" si="28"/>
        <v>41853</v>
      </c>
      <c r="S38" s="20">
        <f t="shared" si="13"/>
        <v>41853</v>
      </c>
      <c r="T38" s="19"/>
      <c r="U38" s="31">
        <v>25</v>
      </c>
      <c r="V38" s="31">
        <f t="shared" si="15"/>
        <v>7361.083333333333</v>
      </c>
      <c r="W38" s="31"/>
      <c r="X38" s="31">
        <v>25</v>
      </c>
      <c r="Y38" s="31">
        <f>IF(A38=" "," ",($Z$37/12))</f>
        <v>13063.343124220082</v>
      </c>
      <c r="Z38" s="31"/>
    </row>
    <row r="39" spans="1:26" ht="10.5">
      <c r="A39" s="21">
        <f t="shared" si="16"/>
        <v>41884</v>
      </c>
      <c r="B39" s="22">
        <f t="shared" si="21"/>
        <v>11228802.868295392</v>
      </c>
      <c r="C39" s="22">
        <f t="shared" si="17"/>
        <v>173982.01312096254</v>
      </c>
      <c r="D39" s="22">
        <f t="shared" si="18"/>
        <v>143193.18691050768</v>
      </c>
      <c r="E39" s="22"/>
      <c r="F39" s="22">
        <f t="shared" si="19"/>
        <v>317175.2000314702</v>
      </c>
      <c r="G39" s="22">
        <f>+IF(A39=" "," ",IF(J40=" ",($H$2-SUM($C$12:C38)+D39),(1+$B$2/365*365/12)^$C$2*$B$2/365*365/12/((1+$B$2/365*365/12)^$C$2-1)*$H$2))</f>
        <v>317175.2000314702</v>
      </c>
      <c r="H39" s="25" t="str">
        <f>+IF(J39=$J$2,XIRR($G$12:G39,$K$12:K39)," ")</f>
        <v> </v>
      </c>
      <c r="I39" s="25" t="str">
        <f>+IF(J39=$J$2,XIRR($F$12:F39,$K$12:K39)," ")</f>
        <v> </v>
      </c>
      <c r="J39" s="20">
        <f>IF(J38=" "," ",IF(EDATE(J38,1)&gt;$J$2," ",EDATE($J$13,L38)))</f>
        <v>41884</v>
      </c>
      <c r="K39" s="20">
        <f t="shared" si="20"/>
        <v>41884</v>
      </c>
      <c r="L39" s="19">
        <f t="shared" si="22"/>
        <v>27</v>
      </c>
      <c r="M39" s="26">
        <f t="shared" si="23"/>
        <v>31</v>
      </c>
      <c r="N39" s="26">
        <f t="shared" si="24"/>
        <v>0</v>
      </c>
      <c r="O39" s="19">
        <f t="shared" si="25"/>
        <v>2</v>
      </c>
      <c r="P39" s="19">
        <f t="shared" si="26"/>
        <v>9</v>
      </c>
      <c r="Q39" s="19">
        <f t="shared" si="27"/>
        <v>2014</v>
      </c>
      <c r="R39" s="23">
        <f t="shared" si="28"/>
        <v>41884</v>
      </c>
      <c r="S39" s="20">
        <f t="shared" si="13"/>
        <v>41884</v>
      </c>
      <c r="T39" s="19"/>
      <c r="U39" s="31">
        <v>26</v>
      </c>
      <c r="V39" s="31">
        <f t="shared" si="15"/>
        <v>7361.083333333333</v>
      </c>
      <c r="W39" s="31"/>
      <c r="X39" s="31">
        <v>26</v>
      </c>
      <c r="Y39" s="31">
        <f aca="true" t="shared" si="30" ref="Y39:Y49">IF(A39=" "," ",($Z$37/12))</f>
        <v>13063.343124220082</v>
      </c>
      <c r="Z39" s="31"/>
    </row>
    <row r="40" spans="1:26" ht="10.5">
      <c r="A40" s="21">
        <f t="shared" si="16"/>
        <v>41914</v>
      </c>
      <c r="B40" s="22">
        <f t="shared" si="21"/>
        <v>11054820.85517443</v>
      </c>
      <c r="C40" s="22">
        <f t="shared" si="17"/>
        <v>180882.8881183608</v>
      </c>
      <c r="D40" s="22">
        <f t="shared" si="18"/>
        <v>136292.3119131094</v>
      </c>
      <c r="E40" s="22"/>
      <c r="F40" s="22">
        <f t="shared" si="19"/>
        <v>317175.2000314702</v>
      </c>
      <c r="G40" s="22">
        <f>+IF(A40=" "," ",IF(J41=" ",($H$2-SUM($C$12:C39)+D40),(1+$B$2/365*365/12)^$C$2*$B$2/365*365/12/((1+$B$2/365*365/12)^$C$2-1)*$H$2))</f>
        <v>317175.2000314702</v>
      </c>
      <c r="H40" s="25" t="str">
        <f>+IF(J40=$J$2,XIRR($G$12:G40,$K$12:K40)," ")</f>
        <v> </v>
      </c>
      <c r="I40" s="25" t="str">
        <f>+IF(J40=$J$2,XIRR($F$12:F40,$K$12:K40)," ")</f>
        <v> </v>
      </c>
      <c r="J40" s="20">
        <f>IF(J39=" "," ",IF(EDATE(J39,1)&gt;$J$2," ",EDATE($J$13,L39)))</f>
        <v>41914</v>
      </c>
      <c r="K40" s="20">
        <f t="shared" si="20"/>
        <v>41914</v>
      </c>
      <c r="L40" s="19">
        <f t="shared" si="22"/>
        <v>28</v>
      </c>
      <c r="M40" s="26">
        <f t="shared" si="23"/>
        <v>30</v>
      </c>
      <c r="N40" s="26">
        <f t="shared" si="24"/>
        <v>0</v>
      </c>
      <c r="O40" s="19">
        <f t="shared" si="25"/>
        <v>2</v>
      </c>
      <c r="P40" s="19">
        <f t="shared" si="26"/>
        <v>10</v>
      </c>
      <c r="Q40" s="19">
        <f t="shared" si="27"/>
        <v>2014</v>
      </c>
      <c r="R40" s="23">
        <f t="shared" si="28"/>
        <v>41914</v>
      </c>
      <c r="S40" s="20">
        <f t="shared" si="13"/>
        <v>41914</v>
      </c>
      <c r="T40" s="19"/>
      <c r="U40" s="31">
        <v>27</v>
      </c>
      <c r="V40" s="31">
        <f t="shared" si="15"/>
        <v>7361.083333333333</v>
      </c>
      <c r="W40" s="31"/>
      <c r="X40" s="31">
        <v>27</v>
      </c>
      <c r="Y40" s="31">
        <f t="shared" si="30"/>
        <v>13063.343124220082</v>
      </c>
      <c r="Z40" s="31"/>
    </row>
    <row r="41" spans="1:26" ht="10.5">
      <c r="A41" s="21">
        <f t="shared" si="16"/>
        <v>41946</v>
      </c>
      <c r="B41" s="22">
        <f t="shared" si="21"/>
        <v>10873937.96705607</v>
      </c>
      <c r="C41" s="22">
        <f t="shared" si="17"/>
        <v>178644.20949226277</v>
      </c>
      <c r="D41" s="22">
        <f t="shared" si="18"/>
        <v>138530.99053920744</v>
      </c>
      <c r="E41" s="22"/>
      <c r="F41" s="22">
        <f t="shared" si="19"/>
        <v>317175.2000314702</v>
      </c>
      <c r="G41" s="22">
        <f>+IF(A41=" "," ",IF(J42=" ",($H$2-SUM($C$12:C40)+D41),(1+$B$2/365*365/12)^$C$2*$B$2/365*365/12/((1+$B$2/365*365/12)^$C$2-1)*$H$2))</f>
        <v>317175.2000314702</v>
      </c>
      <c r="H41" s="25" t="str">
        <f>+IF(J41=$J$2,XIRR($G$12:G41,$K$12:K41)," ")</f>
        <v> </v>
      </c>
      <c r="I41" s="25" t="str">
        <f>+IF(J41=$J$2,XIRR($F$12:F41,$K$12:K41)," ")</f>
        <v> </v>
      </c>
      <c r="J41" s="20">
        <f>IF(J40=" "," ",IF(EDATE(J40,1)&gt;$J$2," ",EDATE($J$13,L40)))</f>
        <v>41945</v>
      </c>
      <c r="K41" s="20">
        <f t="shared" si="20"/>
        <v>41945</v>
      </c>
      <c r="L41" s="19">
        <f t="shared" si="22"/>
        <v>29</v>
      </c>
      <c r="M41" s="26">
        <f t="shared" si="23"/>
        <v>31</v>
      </c>
      <c r="N41" s="26">
        <f t="shared" si="24"/>
        <v>0</v>
      </c>
      <c r="O41" s="19">
        <f t="shared" si="25"/>
        <v>2</v>
      </c>
      <c r="P41" s="19">
        <f t="shared" si="26"/>
        <v>11</v>
      </c>
      <c r="Q41" s="19">
        <f t="shared" si="27"/>
        <v>2014</v>
      </c>
      <c r="R41" s="23">
        <f t="shared" si="28"/>
        <v>41945</v>
      </c>
      <c r="S41" s="20">
        <f t="shared" si="13"/>
        <v>41945</v>
      </c>
      <c r="T41" s="19"/>
      <c r="U41" s="31">
        <v>28</v>
      </c>
      <c r="V41" s="31">
        <f t="shared" si="15"/>
        <v>7361.083333333333</v>
      </c>
      <c r="W41" s="31"/>
      <c r="X41" s="31">
        <v>28</v>
      </c>
      <c r="Y41" s="31">
        <f t="shared" si="30"/>
        <v>13063.343124220082</v>
      </c>
      <c r="Z41" s="31"/>
    </row>
    <row r="42" spans="1:26" ht="10.5">
      <c r="A42" s="21">
        <f t="shared" si="16"/>
        <v>41975</v>
      </c>
      <c r="B42" s="22">
        <f t="shared" si="21"/>
        <v>10695293.757563807</v>
      </c>
      <c r="C42" s="22">
        <f t="shared" si="17"/>
        <v>185241.99855075526</v>
      </c>
      <c r="D42" s="22">
        <f t="shared" si="18"/>
        <v>131933.20148071495</v>
      </c>
      <c r="E42" s="22"/>
      <c r="F42" s="22">
        <f t="shared" si="19"/>
        <v>317175.2000314702</v>
      </c>
      <c r="G42" s="22">
        <f>+IF(A42=" "," ",IF(J43=" ",($H$2-SUM($C$12:C41)+D42),(1+$B$2/365*365/12)^$C$2*$B$2/365*365/12/((1+$B$2/365*365/12)^$C$2-1)*$H$2))</f>
        <v>317175.2000314702</v>
      </c>
      <c r="H42" s="25" t="str">
        <f>+IF(J42=$J$2,XIRR($G$12:G42,$K$12:K42)," ")</f>
        <v> </v>
      </c>
      <c r="I42" s="25" t="str">
        <f>+IF(J42=$J$2,XIRR($F$12:F42,$K$12:K42)," ")</f>
        <v> </v>
      </c>
      <c r="J42" s="20">
        <f>IF(J41=" "," ",IF(EDATE(J41,1)&gt;$J$2," ",EDATE($J$13,L41)))</f>
        <v>41975</v>
      </c>
      <c r="K42" s="20">
        <f t="shared" si="20"/>
        <v>41975</v>
      </c>
      <c r="L42" s="19">
        <f t="shared" si="22"/>
        <v>30</v>
      </c>
      <c r="M42" s="26">
        <f t="shared" si="23"/>
        <v>30</v>
      </c>
      <c r="N42" s="26">
        <f t="shared" si="24"/>
        <v>0</v>
      </c>
      <c r="O42" s="19">
        <f t="shared" si="25"/>
        <v>2</v>
      </c>
      <c r="P42" s="19">
        <f t="shared" si="26"/>
        <v>12</v>
      </c>
      <c r="Q42" s="19">
        <f t="shared" si="27"/>
        <v>2014</v>
      </c>
      <c r="R42" s="23">
        <f t="shared" si="28"/>
        <v>41975</v>
      </c>
      <c r="S42" s="20">
        <f t="shared" si="13"/>
        <v>41975</v>
      </c>
      <c r="T42" s="19"/>
      <c r="U42" s="31">
        <v>29</v>
      </c>
      <c r="V42" s="31">
        <f t="shared" si="15"/>
        <v>7361.083333333333</v>
      </c>
      <c r="W42" s="31"/>
      <c r="X42" s="31">
        <v>29</v>
      </c>
      <c r="Y42" s="31">
        <f t="shared" si="30"/>
        <v>13063.343124220082</v>
      </c>
      <c r="Z42" s="31"/>
    </row>
    <row r="43" spans="1:26" ht="10.5">
      <c r="A43" s="21">
        <f t="shared" si="16"/>
        <v>42012</v>
      </c>
      <c r="B43" s="22">
        <f t="shared" si="21"/>
        <v>10510051.759013051</v>
      </c>
      <c r="C43" s="22">
        <f t="shared" si="17"/>
        <v>183280.0200878793</v>
      </c>
      <c r="D43" s="22">
        <f t="shared" si="18"/>
        <v>133895.17994359092</v>
      </c>
      <c r="E43" s="22"/>
      <c r="F43" s="22">
        <f t="shared" si="19"/>
        <v>317175.2000314702</v>
      </c>
      <c r="G43" s="22">
        <f>+IF(A43=" "," ",IF(J44=" ",($H$2-SUM($C$12:C42)+D43),(1+$B$2/365*365/12)^$C$2*$B$2/365*365/12/((1+$B$2/365*365/12)^$C$2-1)*$H$2))</f>
        <v>317175.2000314702</v>
      </c>
      <c r="H43" s="25" t="str">
        <f>+IF(J43=$J$2,XIRR($G$12:G43,$K$12:K43)," ")</f>
        <v> </v>
      </c>
      <c r="I43" s="25" t="str">
        <f>+IF(J43=$J$2,XIRR($F$12:F43,$K$12:K43)," ")</f>
        <v> </v>
      </c>
      <c r="J43" s="20">
        <f>IF(J42=" "," ",IF(EDATE(J42,1)&gt;$J$2," ",EDATE($J$13,L42)))</f>
        <v>42006</v>
      </c>
      <c r="K43" s="20">
        <f t="shared" si="20"/>
        <v>42006</v>
      </c>
      <c r="L43" s="19">
        <f t="shared" si="22"/>
        <v>31</v>
      </c>
      <c r="M43" s="26">
        <f t="shared" si="23"/>
        <v>31</v>
      </c>
      <c r="N43" s="26">
        <f t="shared" si="24"/>
        <v>0</v>
      </c>
      <c r="O43" s="19">
        <f t="shared" si="25"/>
        <v>2</v>
      </c>
      <c r="P43" s="19">
        <f t="shared" si="26"/>
        <v>1</v>
      </c>
      <c r="Q43" s="19">
        <f t="shared" si="27"/>
        <v>2015</v>
      </c>
      <c r="R43" s="23" t="str">
        <f t="shared" si="28"/>
        <v>8/1/2015</v>
      </c>
      <c r="S43" s="20">
        <f t="shared" si="13"/>
        <v>42012</v>
      </c>
      <c r="T43" s="19"/>
      <c r="U43" s="31">
        <v>30</v>
      </c>
      <c r="V43" s="31">
        <f t="shared" si="15"/>
        <v>7361.083333333333</v>
      </c>
      <c r="W43" s="31"/>
      <c r="X43" s="31">
        <v>30</v>
      </c>
      <c r="Y43" s="31">
        <f t="shared" si="30"/>
        <v>13063.343124220082</v>
      </c>
      <c r="Z43" s="31"/>
    </row>
    <row r="44" spans="1:26" ht="10.5">
      <c r="A44" s="21">
        <f t="shared" si="16"/>
        <v>42037</v>
      </c>
      <c r="B44" s="22">
        <f t="shared" si="21"/>
        <v>10326771.738925172</v>
      </c>
      <c r="C44" s="22">
        <f t="shared" si="17"/>
        <v>185163.03399289175</v>
      </c>
      <c r="D44" s="22">
        <f t="shared" si="18"/>
        <v>132012.16603857846</v>
      </c>
      <c r="E44" s="22"/>
      <c r="F44" s="22">
        <f t="shared" si="19"/>
        <v>317175.2000314702</v>
      </c>
      <c r="G44" s="22">
        <f>+IF(A44=" "," ",IF(J45=" ",($H$2-SUM($C$12:C43)+D44),(1+$B$2/365*365/12)^$C$2*$B$2/365*365/12/((1+$B$2/365*365/12)^$C$2-1)*$H$2))</f>
        <v>317175.2000314702</v>
      </c>
      <c r="H44" s="25" t="str">
        <f>+IF(J44=$J$2,XIRR($G$12:G44,$K$12:K44)," ")</f>
        <v> </v>
      </c>
      <c r="I44" s="25" t="str">
        <f>+IF(J44=$J$2,XIRR($F$12:F44,$K$12:K44)," ")</f>
        <v> </v>
      </c>
      <c r="J44" s="20">
        <f>IF(J43=" "," ",IF(EDATE(J43,1)&gt;$J$2," ",EDATE($J$13,L43)))</f>
        <v>42037</v>
      </c>
      <c r="K44" s="20">
        <f t="shared" si="20"/>
        <v>42037</v>
      </c>
      <c r="L44" s="19">
        <f t="shared" si="22"/>
        <v>32</v>
      </c>
      <c r="M44" s="26">
        <f t="shared" si="23"/>
        <v>31</v>
      </c>
      <c r="N44" s="26">
        <f t="shared" si="24"/>
        <v>0</v>
      </c>
      <c r="O44" s="19">
        <f t="shared" si="25"/>
        <v>2</v>
      </c>
      <c r="P44" s="19">
        <f t="shared" si="26"/>
        <v>2</v>
      </c>
      <c r="Q44" s="19">
        <f t="shared" si="27"/>
        <v>2015</v>
      </c>
      <c r="R44" s="23">
        <f t="shared" si="28"/>
        <v>42037</v>
      </c>
      <c r="S44" s="20">
        <f t="shared" si="13"/>
        <v>42037</v>
      </c>
      <c r="T44" s="19"/>
      <c r="U44" s="31">
        <v>31</v>
      </c>
      <c r="V44" s="31">
        <f t="shared" si="15"/>
        <v>7361.083333333333</v>
      </c>
      <c r="W44" s="31"/>
      <c r="X44" s="31">
        <v>31</v>
      </c>
      <c r="Y44" s="31">
        <f t="shared" si="30"/>
        <v>13063.343124220082</v>
      </c>
      <c r="Z44" s="31"/>
    </row>
    <row r="45" spans="1:26" ht="10.5">
      <c r="A45" s="21">
        <f t="shared" si="16"/>
        <v>42065</v>
      </c>
      <c r="B45" s="22">
        <f t="shared" si="21"/>
        <v>10141608.70493228</v>
      </c>
      <c r="C45" s="22">
        <f t="shared" si="17"/>
        <v>200477.23685142756</v>
      </c>
      <c r="D45" s="22">
        <f t="shared" si="18"/>
        <v>116697.96318004266</v>
      </c>
      <c r="E45" s="22"/>
      <c r="F45" s="22">
        <f t="shared" si="19"/>
        <v>317175.2000314702</v>
      </c>
      <c r="G45" s="22">
        <f>+IF(A45=" "," ",IF(J46=" ",($H$2-SUM($C$12:C44)+D45),(1+$B$2/365*365/12)^$C$2*$B$2/365*365/12/((1+$B$2/365*365/12)^$C$2-1)*$H$2))</f>
        <v>317175.2000314702</v>
      </c>
      <c r="H45" s="25" t="str">
        <f>+IF(J45=$J$2,XIRR($G$12:G45,$K$12:K45)," ")</f>
        <v> </v>
      </c>
      <c r="I45" s="25" t="str">
        <f>+IF(J45=$J$2,XIRR($F$12:F45,$K$12:K45)," ")</f>
        <v> </v>
      </c>
      <c r="J45" s="20">
        <f>IF(J44=" "," ",IF(EDATE(J44,1)&gt;$J$2," ",EDATE($J$13,L44)))</f>
        <v>42065</v>
      </c>
      <c r="K45" s="20">
        <f t="shared" si="20"/>
        <v>42065</v>
      </c>
      <c r="L45" s="19">
        <f t="shared" si="22"/>
        <v>33</v>
      </c>
      <c r="M45" s="26">
        <f t="shared" si="23"/>
        <v>28</v>
      </c>
      <c r="N45" s="26">
        <f t="shared" si="24"/>
        <v>0</v>
      </c>
      <c r="O45" s="19">
        <f t="shared" si="25"/>
        <v>2</v>
      </c>
      <c r="P45" s="19">
        <f t="shared" si="26"/>
        <v>3</v>
      </c>
      <c r="Q45" s="19">
        <f t="shared" si="27"/>
        <v>2015</v>
      </c>
      <c r="R45" s="23">
        <f t="shared" si="28"/>
        <v>42065</v>
      </c>
      <c r="S45" s="20">
        <f t="shared" si="13"/>
        <v>42065</v>
      </c>
      <c r="T45" s="19"/>
      <c r="U45" s="31">
        <v>32</v>
      </c>
      <c r="V45" s="31">
        <f t="shared" si="15"/>
        <v>7361.083333333333</v>
      </c>
      <c r="W45" s="31"/>
      <c r="X45" s="31">
        <v>32</v>
      </c>
      <c r="Y45" s="31">
        <f t="shared" si="30"/>
        <v>13063.343124220082</v>
      </c>
      <c r="Z45" s="31"/>
    </row>
    <row r="46" spans="1:26" ht="10.5">
      <c r="A46" s="21">
        <f t="shared" si="16"/>
        <v>42096</v>
      </c>
      <c r="B46" s="22">
        <f t="shared" si="21"/>
        <v>9941131.468080852</v>
      </c>
      <c r="C46" s="22">
        <f t="shared" si="17"/>
        <v>190527.90872578265</v>
      </c>
      <c r="D46" s="22">
        <f t="shared" si="18"/>
        <v>126647.29130568757</v>
      </c>
      <c r="E46" s="22"/>
      <c r="F46" s="22">
        <f t="shared" si="19"/>
        <v>317175.2000314702</v>
      </c>
      <c r="G46" s="22">
        <f>+IF(A46=" "," ",IF(J47=" ",($H$2-SUM($C$12:C45)+D46),(1+$B$2/365*365/12)^$C$2*$B$2/365*365/12/((1+$B$2/365*365/12)^$C$2-1)*$H$2))</f>
        <v>317175.2000314702</v>
      </c>
      <c r="H46" s="25" t="str">
        <f>+IF(J46=$J$2,XIRR($G$12:G46,$K$12:K46)," ")</f>
        <v> </v>
      </c>
      <c r="I46" s="25" t="str">
        <f>+IF(J46=$J$2,XIRR($F$12:F46,$K$12:K46)," ")</f>
        <v> </v>
      </c>
      <c r="J46" s="20">
        <f>IF(J45=" "," ",IF(EDATE(J45,1)&gt;$J$2," ",EDATE($J$13,L45)))</f>
        <v>42096</v>
      </c>
      <c r="K46" s="20">
        <f t="shared" si="20"/>
        <v>42096</v>
      </c>
      <c r="L46" s="19">
        <f t="shared" si="22"/>
        <v>34</v>
      </c>
      <c r="M46" s="26">
        <f t="shared" si="23"/>
        <v>31</v>
      </c>
      <c r="N46" s="26">
        <f t="shared" si="24"/>
        <v>0</v>
      </c>
      <c r="O46" s="19">
        <f t="shared" si="25"/>
        <v>2</v>
      </c>
      <c r="P46" s="19">
        <f t="shared" si="26"/>
        <v>4</v>
      </c>
      <c r="Q46" s="19">
        <f t="shared" si="27"/>
        <v>2015</v>
      </c>
      <c r="R46" s="23">
        <f t="shared" si="28"/>
        <v>42096</v>
      </c>
      <c r="S46" s="20">
        <f t="shared" si="13"/>
        <v>42096</v>
      </c>
      <c r="T46" s="19"/>
      <c r="U46" s="31">
        <v>33</v>
      </c>
      <c r="V46" s="31">
        <f t="shared" si="15"/>
        <v>7361.083333333333</v>
      </c>
      <c r="W46" s="31"/>
      <c r="X46" s="31">
        <v>33</v>
      </c>
      <c r="Y46" s="31">
        <f t="shared" si="30"/>
        <v>13063.343124220082</v>
      </c>
      <c r="Z46" s="31"/>
    </row>
    <row r="47" spans="1:26" ht="10.5">
      <c r="A47" s="21">
        <f t="shared" si="16"/>
        <v>42128</v>
      </c>
      <c r="B47" s="22">
        <f t="shared" si="21"/>
        <v>9750603.559355069</v>
      </c>
      <c r="C47" s="22">
        <f t="shared" si="17"/>
        <v>196962.2794366817</v>
      </c>
      <c r="D47" s="22">
        <f t="shared" si="18"/>
        <v>120212.92059478852</v>
      </c>
      <c r="E47" s="22"/>
      <c r="F47" s="22">
        <f t="shared" si="19"/>
        <v>317175.2000314702</v>
      </c>
      <c r="G47" s="22">
        <f>+IF(A47=" "," ",IF(J48=" ",($H$2-SUM($C$12:C46)+D47),(1+$B$2/365*365/12)^$C$2*$B$2/365*365/12/((1+$B$2/365*365/12)^$C$2-1)*$H$2))</f>
        <v>317175.2000314702</v>
      </c>
      <c r="H47" s="25" t="str">
        <f>+IF(J47=$J$2,XIRR($G$12:G47,$K$12:K47)," ")</f>
        <v> </v>
      </c>
      <c r="I47" s="25" t="str">
        <f>+IF(J47=$J$2,XIRR($F$12:F47,$K$12:K47)," ")</f>
        <v> </v>
      </c>
      <c r="J47" s="20">
        <f>IF(J46=" "," ",IF(EDATE(J46,1)&gt;$J$2," ",EDATE($J$13,L46)))</f>
        <v>42126</v>
      </c>
      <c r="K47" s="20">
        <f t="shared" si="20"/>
        <v>42126</v>
      </c>
      <c r="L47" s="19">
        <f t="shared" si="22"/>
        <v>35</v>
      </c>
      <c r="M47" s="26">
        <f t="shared" si="23"/>
        <v>30</v>
      </c>
      <c r="N47" s="26">
        <f t="shared" si="24"/>
        <v>0</v>
      </c>
      <c r="O47" s="19">
        <f t="shared" si="25"/>
        <v>2</v>
      </c>
      <c r="P47" s="19">
        <f t="shared" si="26"/>
        <v>5</v>
      </c>
      <c r="Q47" s="19">
        <f t="shared" si="27"/>
        <v>2015</v>
      </c>
      <c r="R47" s="23">
        <f t="shared" si="28"/>
        <v>42126</v>
      </c>
      <c r="S47" s="20">
        <f t="shared" si="13"/>
        <v>42126</v>
      </c>
      <c r="T47" s="19"/>
      <c r="U47" s="31">
        <v>34</v>
      </c>
      <c r="V47" s="31">
        <f t="shared" si="15"/>
        <v>7361.083333333333</v>
      </c>
      <c r="W47" s="31"/>
      <c r="X47" s="31">
        <v>34</v>
      </c>
      <c r="Y47" s="31">
        <f t="shared" si="30"/>
        <v>13063.343124220082</v>
      </c>
      <c r="Z47" s="31"/>
    </row>
    <row r="48" spans="1:26" ht="10.5">
      <c r="A48" s="21">
        <f t="shared" si="16"/>
        <v>42157</v>
      </c>
      <c r="B48" s="22">
        <f t="shared" si="21"/>
        <v>9553641.279918388</v>
      </c>
      <c r="C48" s="22">
        <f t="shared" si="17"/>
        <v>195302.54075626063</v>
      </c>
      <c r="D48" s="22">
        <f t="shared" si="18"/>
        <v>121872.65927520959</v>
      </c>
      <c r="E48" s="22"/>
      <c r="F48" s="22">
        <f t="shared" si="19"/>
        <v>317175.2000314702</v>
      </c>
      <c r="G48" s="22">
        <f>+IF(A48=" "," ",IF(J49=" ",($H$2-SUM($C$12:C47)+D48),(1+$B$2/365*365/12)^$C$2*$B$2/365*365/12/((1+$B$2/365*365/12)^$C$2-1)*$H$2))</f>
        <v>317175.2000314702</v>
      </c>
      <c r="H48" s="25" t="str">
        <f>+IF(J48=$J$2,XIRR($G$12:G48,$K$12:K48)," ")</f>
        <v> </v>
      </c>
      <c r="I48" s="25" t="str">
        <f>+IF(J48=$J$2,XIRR($F$12:F48,$K$12:K48)," ")</f>
        <v> </v>
      </c>
      <c r="J48" s="20">
        <f>IF(J47=" "," ",IF(EDATE(J47,1)&gt;$J$2," ",EDATE($J$13,L47)))</f>
        <v>42157</v>
      </c>
      <c r="K48" s="20">
        <f t="shared" si="20"/>
        <v>42157</v>
      </c>
      <c r="L48" s="19">
        <f t="shared" si="22"/>
        <v>36</v>
      </c>
      <c r="M48" s="26">
        <f t="shared" si="23"/>
        <v>31</v>
      </c>
      <c r="N48" s="26">
        <f t="shared" si="24"/>
        <v>0</v>
      </c>
      <c r="O48" s="19">
        <f t="shared" si="25"/>
        <v>2</v>
      </c>
      <c r="P48" s="19">
        <f t="shared" si="26"/>
        <v>6</v>
      </c>
      <c r="Q48" s="19">
        <f t="shared" si="27"/>
        <v>2015</v>
      </c>
      <c r="R48" s="23">
        <f t="shared" si="28"/>
        <v>42157</v>
      </c>
      <c r="S48" s="20">
        <f t="shared" si="13"/>
        <v>42157</v>
      </c>
      <c r="T48" s="19"/>
      <c r="U48" s="31">
        <v>35</v>
      </c>
      <c r="V48" s="31">
        <f t="shared" si="15"/>
        <v>7361.083333333333</v>
      </c>
      <c r="W48" s="31"/>
      <c r="X48" s="31">
        <v>35</v>
      </c>
      <c r="Y48" s="31">
        <f t="shared" si="30"/>
        <v>13063.343124220082</v>
      </c>
      <c r="Z48" s="31"/>
    </row>
    <row r="49" spans="1:26" ht="10.5">
      <c r="A49" s="21">
        <f t="shared" si="16"/>
        <v>42187</v>
      </c>
      <c r="B49" s="22">
        <f t="shared" si="21"/>
        <v>9358338.739162127</v>
      </c>
      <c r="C49" s="22">
        <f t="shared" si="17"/>
        <v>201798.4210554988</v>
      </c>
      <c r="D49" s="22">
        <f t="shared" si="18"/>
        <v>115376.77897597142</v>
      </c>
      <c r="E49" s="22">
        <f>IF(A50=" "," ",IF(U62=U62,SUM(V50:V61),W49+SUM(V50:V61))+IF(X62=X62,SUM(Y50:Y61),Z49+SUM(Y50:Y61)))</f>
        <v>214235.42937396612</v>
      </c>
      <c r="F49" s="22">
        <f t="shared" si="19"/>
        <v>531410.6294054363</v>
      </c>
      <c r="G49" s="22">
        <f>+IF(A49=" "," ",IF(J50=" ",($H$2-SUM($C$12:C48)+D49),(1+$B$2/365*365/12)^$C$2*$B$2/365*365/12/((1+$B$2/365*365/12)^$C$2-1)*$H$2))</f>
        <v>317175.2000314702</v>
      </c>
      <c r="H49" s="25" t="str">
        <f>+IF(J49=$J$2,XIRR($G$12:G49,$K$12:K49)," ")</f>
        <v> </v>
      </c>
      <c r="I49" s="25" t="str">
        <f>+IF(J49=$J$2,XIRR($F$12:F49,$K$12:K49)," ")</f>
        <v> </v>
      </c>
      <c r="J49" s="20">
        <f>IF(J48=" "," ",IF(EDATE(J48,1)&gt;$J$2," ",EDATE($J$13,L48)))</f>
        <v>42187</v>
      </c>
      <c r="K49" s="20">
        <f t="shared" si="20"/>
        <v>42187</v>
      </c>
      <c r="L49" s="19">
        <f t="shared" si="22"/>
        <v>37</v>
      </c>
      <c r="M49" s="26">
        <f t="shared" si="23"/>
        <v>30</v>
      </c>
      <c r="N49" s="26">
        <f t="shared" si="24"/>
        <v>0</v>
      </c>
      <c r="O49" s="19">
        <f t="shared" si="25"/>
        <v>2</v>
      </c>
      <c r="P49" s="19">
        <f t="shared" si="26"/>
        <v>7</v>
      </c>
      <c r="Q49" s="19">
        <f t="shared" si="27"/>
        <v>2015</v>
      </c>
      <c r="R49" s="23">
        <f t="shared" si="28"/>
        <v>42187</v>
      </c>
      <c r="S49" s="20">
        <f t="shared" si="13"/>
        <v>42187</v>
      </c>
      <c r="T49" s="19"/>
      <c r="U49" s="31">
        <v>36</v>
      </c>
      <c r="V49" s="31">
        <f t="shared" si="15"/>
        <v>7361.083333333333</v>
      </c>
      <c r="W49" s="31">
        <f>+$F$2</f>
        <v>88333</v>
      </c>
      <c r="X49" s="31">
        <v>36</v>
      </c>
      <c r="Y49" s="31">
        <f t="shared" si="30"/>
        <v>13063.343124220082</v>
      </c>
      <c r="Z49" s="31">
        <f>+instruction!$D$23*annuity!B50</f>
        <v>125902.42937396612</v>
      </c>
    </row>
    <row r="50" spans="1:26" ht="10.5">
      <c r="A50" s="21">
        <f t="shared" si="16"/>
        <v>42219</v>
      </c>
      <c r="B50" s="22">
        <f t="shared" si="21"/>
        <v>9156540.318106627</v>
      </c>
      <c r="C50" s="22">
        <f t="shared" si="17"/>
        <v>200523.38501997484</v>
      </c>
      <c r="D50" s="22">
        <f t="shared" si="18"/>
        <v>116651.81501149539</v>
      </c>
      <c r="E50" s="22"/>
      <c r="F50" s="22">
        <f t="shared" si="19"/>
        <v>317175.2000314702</v>
      </c>
      <c r="G50" s="22">
        <f>+IF(A50=" "," ",IF(J51=" ",($H$2-SUM($C$12:C49)+D50),(1+$B$2/365*365/12)^$C$2*$B$2/365*365/12/((1+$B$2/365*365/12)^$C$2-1)*$H$2))</f>
        <v>317175.2000314702</v>
      </c>
      <c r="H50" s="25" t="str">
        <f>+IF(J50=$J$2,XIRR($G$12:G50,$K$12:K50)," ")</f>
        <v> </v>
      </c>
      <c r="I50" s="25" t="str">
        <f>+IF(J50=$J$2,XIRR($F$12:F50,$K$12:K50)," ")</f>
        <v> </v>
      </c>
      <c r="J50" s="20">
        <f>IF(J49=" "," ",IF(EDATE(J49,1)&gt;$J$2," ",EDATE($J$13,L49)))</f>
        <v>42218</v>
      </c>
      <c r="K50" s="20">
        <f t="shared" si="20"/>
        <v>42218</v>
      </c>
      <c r="L50" s="19">
        <f t="shared" si="22"/>
        <v>38</v>
      </c>
      <c r="M50" s="26">
        <f t="shared" si="23"/>
        <v>31</v>
      </c>
      <c r="N50" s="26">
        <f t="shared" si="24"/>
        <v>0</v>
      </c>
      <c r="O50" s="19">
        <f t="shared" si="25"/>
        <v>2</v>
      </c>
      <c r="P50" s="19">
        <f t="shared" si="26"/>
        <v>8</v>
      </c>
      <c r="Q50" s="19">
        <f t="shared" si="27"/>
        <v>2015</v>
      </c>
      <c r="R50" s="23">
        <f t="shared" si="28"/>
        <v>42218</v>
      </c>
      <c r="S50" s="20">
        <f t="shared" si="13"/>
        <v>42218</v>
      </c>
      <c r="T50" s="19"/>
      <c r="U50" s="31">
        <v>37</v>
      </c>
      <c r="V50" s="31">
        <f t="shared" si="15"/>
        <v>7361.083333333333</v>
      </c>
      <c r="W50" s="31"/>
      <c r="X50" s="31">
        <v>37</v>
      </c>
      <c r="Y50" s="31">
        <f>IF(A50=" "," ",($Z$49/12))</f>
        <v>10491.869114497176</v>
      </c>
      <c r="Z50" s="31"/>
    </row>
    <row r="51" spans="1:26" ht="10.5">
      <c r="A51" s="21">
        <f t="shared" si="16"/>
        <v>42249</v>
      </c>
      <c r="B51" s="22">
        <f t="shared" si="21"/>
        <v>8956016.933086652</v>
      </c>
      <c r="C51" s="22">
        <f t="shared" si="17"/>
        <v>202995.59113665944</v>
      </c>
      <c r="D51" s="22">
        <f t="shared" si="18"/>
        <v>114179.60889481076</v>
      </c>
      <c r="E51" s="22"/>
      <c r="F51" s="22">
        <f t="shared" si="19"/>
        <v>317175.2000314702</v>
      </c>
      <c r="G51" s="22">
        <f>+IF(A51=" "," ",IF(J52=" ",($H$2-SUM($C$12:C50)+D51),(1+$B$2/365*365/12)^$C$2*$B$2/365*365/12/((1+$B$2/365*365/12)^$C$2-1)*$H$2))</f>
        <v>317175.2000314702</v>
      </c>
      <c r="H51" s="25" t="str">
        <f>+IF(J51=$J$2,XIRR($G$12:G51,$K$12:K51)," ")</f>
        <v> </v>
      </c>
      <c r="I51" s="25" t="str">
        <f>+IF(J51=$J$2,XIRR($F$12:F51,$K$12:K51)," ")</f>
        <v> </v>
      </c>
      <c r="J51" s="20">
        <f>IF(J50=" "," ",IF(EDATE(J50,1)&gt;$J$2," ",EDATE($J$13,L50)))</f>
        <v>42249</v>
      </c>
      <c r="K51" s="20">
        <f t="shared" si="20"/>
        <v>42249</v>
      </c>
      <c r="L51" s="19">
        <f t="shared" si="22"/>
        <v>39</v>
      </c>
      <c r="M51" s="26">
        <f t="shared" si="23"/>
        <v>31</v>
      </c>
      <c r="N51" s="26">
        <f t="shared" si="24"/>
        <v>0</v>
      </c>
      <c r="O51" s="19">
        <f t="shared" si="25"/>
        <v>2</v>
      </c>
      <c r="P51" s="19">
        <f t="shared" si="26"/>
        <v>9</v>
      </c>
      <c r="Q51" s="19">
        <f t="shared" si="27"/>
        <v>2015</v>
      </c>
      <c r="R51" s="23">
        <f t="shared" si="28"/>
        <v>42249</v>
      </c>
      <c r="S51" s="20">
        <f t="shared" si="13"/>
        <v>42249</v>
      </c>
      <c r="T51" s="19"/>
      <c r="U51" s="31">
        <v>38</v>
      </c>
      <c r="V51" s="31">
        <f t="shared" si="15"/>
        <v>7361.083333333333</v>
      </c>
      <c r="W51" s="31"/>
      <c r="X51" s="31">
        <v>38</v>
      </c>
      <c r="Y51" s="31">
        <f aca="true" t="shared" si="31" ref="Y51:Y61">IF(A51=" "," ",($Z$49/12))</f>
        <v>10491.869114497176</v>
      </c>
      <c r="Z51" s="31"/>
    </row>
    <row r="52" spans="1:26" ht="10.5">
      <c r="A52" s="21">
        <f t="shared" si="16"/>
        <v>42279</v>
      </c>
      <c r="B52" s="22">
        <f t="shared" si="21"/>
        <v>8753021.341949994</v>
      </c>
      <c r="C52" s="22">
        <f t="shared" si="17"/>
        <v>209261.2382814018</v>
      </c>
      <c r="D52" s="22">
        <f t="shared" si="18"/>
        <v>107913.96175006841</v>
      </c>
      <c r="E52" s="22"/>
      <c r="F52" s="22">
        <f t="shared" si="19"/>
        <v>317175.2000314702</v>
      </c>
      <c r="G52" s="22">
        <f>+IF(A52=" "," ",IF(J53=" ",($H$2-SUM($C$12:C51)+D52),(1+$B$2/365*365/12)^$C$2*$B$2/365*365/12/((1+$B$2/365*365/12)^$C$2-1)*$H$2))</f>
        <v>317175.2000314702</v>
      </c>
      <c r="H52" s="25" t="str">
        <f>+IF(J52=$J$2,XIRR($G$12:G52,$K$12:K52)," ")</f>
        <v> </v>
      </c>
      <c r="I52" s="25" t="str">
        <f>+IF(J52=$J$2,XIRR($F$12:F52,$K$12:K52)," ")</f>
        <v> </v>
      </c>
      <c r="J52" s="20">
        <f>IF(J51=" "," ",IF(EDATE(J51,1)&gt;$J$2," ",EDATE($J$13,L51)))</f>
        <v>42279</v>
      </c>
      <c r="K52" s="20">
        <f t="shared" si="20"/>
        <v>42279</v>
      </c>
      <c r="L52" s="19">
        <f t="shared" si="22"/>
        <v>40</v>
      </c>
      <c r="M52" s="26">
        <f t="shared" si="23"/>
        <v>30</v>
      </c>
      <c r="N52" s="26">
        <f t="shared" si="24"/>
        <v>0</v>
      </c>
      <c r="O52" s="19">
        <f t="shared" si="25"/>
        <v>2</v>
      </c>
      <c r="P52" s="19">
        <f t="shared" si="26"/>
        <v>10</v>
      </c>
      <c r="Q52" s="19">
        <f t="shared" si="27"/>
        <v>2015</v>
      </c>
      <c r="R52" s="23">
        <f t="shared" si="28"/>
        <v>42279</v>
      </c>
      <c r="S52" s="20">
        <f t="shared" si="13"/>
        <v>42279</v>
      </c>
      <c r="T52" s="19"/>
      <c r="U52" s="31">
        <v>39</v>
      </c>
      <c r="V52" s="31">
        <f t="shared" si="15"/>
        <v>7361.083333333333</v>
      </c>
      <c r="W52" s="31"/>
      <c r="X52" s="31">
        <v>39</v>
      </c>
      <c r="Y52" s="31">
        <f t="shared" si="31"/>
        <v>10491.869114497176</v>
      </c>
      <c r="Z52" s="31"/>
    </row>
    <row r="53" spans="1:26" ht="10.5">
      <c r="A53" s="21">
        <f t="shared" si="16"/>
        <v>42310</v>
      </c>
      <c r="B53" s="22">
        <f t="shared" si="21"/>
        <v>8543760.103668593</v>
      </c>
      <c r="C53" s="22">
        <f t="shared" si="17"/>
        <v>208330.03706692514</v>
      </c>
      <c r="D53" s="22">
        <f t="shared" si="18"/>
        <v>108845.16296454507</v>
      </c>
      <c r="E53" s="22"/>
      <c r="F53" s="22">
        <f t="shared" si="19"/>
        <v>317175.2000314702</v>
      </c>
      <c r="G53" s="22">
        <f>+IF(A53=" "," ",IF(J54=" ",($H$2-SUM($C$12:C52)+D53),(1+$B$2/365*365/12)^$C$2*$B$2/365*365/12/((1+$B$2/365*365/12)^$C$2-1)*$H$2))</f>
        <v>317175.2000314702</v>
      </c>
      <c r="H53" s="25" t="str">
        <f>+IF(J53=$J$2,XIRR($G$12:G53,$K$12:K53)," ")</f>
        <v> </v>
      </c>
      <c r="I53" s="25" t="str">
        <f>+IF(J53=$J$2,XIRR($F$12:F53,$K$12:K53)," ")</f>
        <v> </v>
      </c>
      <c r="J53" s="20">
        <f>IF(J52=" "," ",IF(EDATE(J52,1)&gt;$J$2," ",EDATE($J$13,L52)))</f>
        <v>42310</v>
      </c>
      <c r="K53" s="20">
        <f t="shared" si="20"/>
        <v>42310</v>
      </c>
      <c r="L53" s="19">
        <f t="shared" si="22"/>
        <v>41</v>
      </c>
      <c r="M53" s="26">
        <f t="shared" si="23"/>
        <v>31</v>
      </c>
      <c r="N53" s="26">
        <f t="shared" si="24"/>
        <v>0</v>
      </c>
      <c r="O53" s="19">
        <f t="shared" si="25"/>
        <v>2</v>
      </c>
      <c r="P53" s="19">
        <f t="shared" si="26"/>
        <v>11</v>
      </c>
      <c r="Q53" s="19">
        <f t="shared" si="27"/>
        <v>2015</v>
      </c>
      <c r="R53" s="23">
        <f t="shared" si="28"/>
        <v>42310</v>
      </c>
      <c r="S53" s="20">
        <f t="shared" si="13"/>
        <v>42310</v>
      </c>
      <c r="T53" s="19"/>
      <c r="U53" s="31">
        <v>40</v>
      </c>
      <c r="V53" s="31">
        <f t="shared" si="15"/>
        <v>7361.083333333333</v>
      </c>
      <c r="W53" s="31"/>
      <c r="X53" s="31">
        <v>40</v>
      </c>
      <c r="Y53" s="31">
        <f t="shared" si="31"/>
        <v>10491.869114497176</v>
      </c>
      <c r="Z53" s="31"/>
    </row>
    <row r="54" spans="1:26" ht="10.5">
      <c r="A54" s="21">
        <f t="shared" si="16"/>
        <v>42340</v>
      </c>
      <c r="B54" s="22">
        <f t="shared" si="21"/>
        <v>8335430.066601668</v>
      </c>
      <c r="C54" s="22">
        <f t="shared" si="17"/>
        <v>214409.62386788803</v>
      </c>
      <c r="D54" s="22">
        <f t="shared" si="18"/>
        <v>102765.57616358218</v>
      </c>
      <c r="E54" s="22"/>
      <c r="F54" s="22">
        <f t="shared" si="19"/>
        <v>317175.2000314702</v>
      </c>
      <c r="G54" s="22">
        <f>+IF(A54=" "," ",IF(J55=" ",($H$2-SUM($C$12:C53)+D54),(1+$B$2/365*365/12)^$C$2*$B$2/365*365/12/((1+$B$2/365*365/12)^$C$2-1)*$H$2))</f>
        <v>317175.2000314702</v>
      </c>
      <c r="H54" s="25" t="str">
        <f>+IF(J54=$J$2,XIRR($G$12:G54,$K$12:K54)," ")</f>
        <v> </v>
      </c>
      <c r="I54" s="25" t="str">
        <f>+IF(J54=$J$2,XIRR($F$12:F54,$K$12:K54)," ")</f>
        <v> </v>
      </c>
      <c r="J54" s="20">
        <f>IF(J53=" "," ",IF(EDATE(J53,1)&gt;$J$2," ",EDATE($J$13,L53)))</f>
        <v>42340</v>
      </c>
      <c r="K54" s="20">
        <f t="shared" si="20"/>
        <v>42340</v>
      </c>
      <c r="L54" s="19">
        <f t="shared" si="22"/>
        <v>42</v>
      </c>
      <c r="M54" s="26">
        <f t="shared" si="23"/>
        <v>30</v>
      </c>
      <c r="N54" s="26">
        <f t="shared" si="24"/>
        <v>0</v>
      </c>
      <c r="O54" s="19">
        <f t="shared" si="25"/>
        <v>2</v>
      </c>
      <c r="P54" s="19">
        <f t="shared" si="26"/>
        <v>12</v>
      </c>
      <c r="Q54" s="19">
        <f t="shared" si="27"/>
        <v>2015</v>
      </c>
      <c r="R54" s="23">
        <f t="shared" si="28"/>
        <v>42340</v>
      </c>
      <c r="S54" s="20">
        <f t="shared" si="13"/>
        <v>42340</v>
      </c>
      <c r="T54" s="19"/>
      <c r="U54" s="31">
        <v>41</v>
      </c>
      <c r="V54" s="31">
        <f t="shared" si="15"/>
        <v>7361.083333333333</v>
      </c>
      <c r="W54" s="31"/>
      <c r="X54" s="31">
        <v>41</v>
      </c>
      <c r="Y54" s="31">
        <f t="shared" si="31"/>
        <v>10491.869114497176</v>
      </c>
      <c r="Z54" s="31"/>
    </row>
    <row r="55" spans="1:26" ht="10.5">
      <c r="A55" s="21">
        <f t="shared" si="16"/>
        <v>42377</v>
      </c>
      <c r="B55" s="22">
        <f t="shared" si="21"/>
        <v>8121020.44273378</v>
      </c>
      <c r="C55" s="22">
        <f t="shared" si="17"/>
        <v>213715.6245281495</v>
      </c>
      <c r="D55" s="22">
        <f t="shared" si="18"/>
        <v>103459.57550332074</v>
      </c>
      <c r="E55" s="22"/>
      <c r="F55" s="22">
        <f t="shared" si="19"/>
        <v>317175.2000314702</v>
      </c>
      <c r="G55" s="22">
        <f>+IF(A55=" "," ",IF(J56=" ",($H$2-SUM($C$12:C54)+D55),(1+$B$2/365*365/12)^$C$2*$B$2/365*365/12/((1+$B$2/365*365/12)^$C$2-1)*$H$2))</f>
        <v>317175.2000314702</v>
      </c>
      <c r="H55" s="25" t="str">
        <f>+IF(J55=$J$2,XIRR($G$12:G55,$K$12:K55)," ")</f>
        <v> </v>
      </c>
      <c r="I55" s="25" t="str">
        <f>+IF(J55=$J$2,XIRR($F$12:F55,$K$12:K55)," ")</f>
        <v> </v>
      </c>
      <c r="J55" s="20">
        <f>IF(J54=" "," ",IF(EDATE(J54,1)&gt;$J$2," ",EDATE($J$13,L54)))</f>
        <v>42371</v>
      </c>
      <c r="K55" s="20">
        <f t="shared" si="20"/>
        <v>42371</v>
      </c>
      <c r="L55" s="19">
        <f t="shared" si="22"/>
        <v>43</v>
      </c>
      <c r="M55" s="26">
        <f t="shared" si="23"/>
        <v>31</v>
      </c>
      <c r="N55" s="26">
        <f t="shared" si="24"/>
        <v>0</v>
      </c>
      <c r="O55" s="19">
        <f t="shared" si="25"/>
        <v>2</v>
      </c>
      <c r="P55" s="19">
        <f t="shared" si="26"/>
        <v>1</v>
      </c>
      <c r="Q55" s="19">
        <f t="shared" si="27"/>
        <v>2016</v>
      </c>
      <c r="R55" s="23" t="str">
        <f t="shared" si="28"/>
        <v>8/1/2016</v>
      </c>
      <c r="S55" s="20">
        <f t="shared" si="13"/>
        <v>42377</v>
      </c>
      <c r="T55" s="19"/>
      <c r="U55" s="31">
        <v>42</v>
      </c>
      <c r="V55" s="31">
        <f t="shared" si="15"/>
        <v>7361.083333333333</v>
      </c>
      <c r="W55" s="31"/>
      <c r="X55" s="31">
        <v>42</v>
      </c>
      <c r="Y55" s="31">
        <f t="shared" si="31"/>
        <v>10491.869114497176</v>
      </c>
      <c r="Z55" s="31"/>
    </row>
    <row r="56" spans="1:26" ht="10.5">
      <c r="A56" s="21">
        <f t="shared" si="16"/>
        <v>42402</v>
      </c>
      <c r="B56" s="22">
        <f t="shared" si="21"/>
        <v>7907304.81820563</v>
      </c>
      <c r="C56" s="22">
        <f t="shared" si="17"/>
        <v>215911.33299932908</v>
      </c>
      <c r="D56" s="22">
        <f t="shared" si="18"/>
        <v>101263.86703214113</v>
      </c>
      <c r="E56" s="22"/>
      <c r="F56" s="22">
        <f t="shared" si="19"/>
        <v>317175.2000314702</v>
      </c>
      <c r="G56" s="22">
        <f>+IF(A56=" "," ",IF(J57=" ",($H$2-SUM($C$12:C55)+D56),(1+$B$2/365*365/12)^$C$2*$B$2/365*365/12/((1+$B$2/365*365/12)^$C$2-1)*$H$2))</f>
        <v>317175.2000314702</v>
      </c>
      <c r="H56" s="25" t="str">
        <f>+IF(J56=$J$2,XIRR($G$12:G56,$K$12:K56)," ")</f>
        <v> </v>
      </c>
      <c r="I56" s="25" t="str">
        <f>+IF(J56=$J$2,XIRR($F$12:F56,$K$12:K56)," ")</f>
        <v> </v>
      </c>
      <c r="J56" s="20">
        <f>IF(J55=" "," ",IF(EDATE(J55,1)&gt;$J$2," ",EDATE($J$13,L55)))</f>
        <v>42402</v>
      </c>
      <c r="K56" s="20">
        <f t="shared" si="20"/>
        <v>42402</v>
      </c>
      <c r="L56" s="19">
        <f t="shared" si="22"/>
        <v>44</v>
      </c>
      <c r="M56" s="26">
        <f t="shared" si="23"/>
        <v>31</v>
      </c>
      <c r="N56" s="26">
        <f t="shared" si="24"/>
        <v>0</v>
      </c>
      <c r="O56" s="19">
        <f t="shared" si="25"/>
        <v>2</v>
      </c>
      <c r="P56" s="19">
        <f t="shared" si="26"/>
        <v>2</v>
      </c>
      <c r="Q56" s="19">
        <f t="shared" si="27"/>
        <v>2016</v>
      </c>
      <c r="R56" s="23">
        <f t="shared" si="28"/>
        <v>42402</v>
      </c>
      <c r="S56" s="20">
        <f t="shared" si="13"/>
        <v>42402</v>
      </c>
      <c r="T56" s="19"/>
      <c r="U56" s="31">
        <v>43</v>
      </c>
      <c r="V56" s="31">
        <f t="shared" si="15"/>
        <v>7361.083333333333</v>
      </c>
      <c r="W56" s="31"/>
      <c r="X56" s="31">
        <v>43</v>
      </c>
      <c r="Y56" s="31">
        <f t="shared" si="31"/>
        <v>10491.869114497176</v>
      </c>
      <c r="Z56" s="31"/>
    </row>
    <row r="57" spans="1:26" ht="10.5">
      <c r="A57" s="21">
        <f t="shared" si="16"/>
        <v>42431</v>
      </c>
      <c r="B57" s="22">
        <f t="shared" si="21"/>
        <v>7691393.485206301</v>
      </c>
      <c r="C57" s="22">
        <f t="shared" si="17"/>
        <v>225510.64753654582</v>
      </c>
      <c r="D57" s="22">
        <f t="shared" si="18"/>
        <v>91664.5524949244</v>
      </c>
      <c r="E57" s="22"/>
      <c r="F57" s="22">
        <f t="shared" si="19"/>
        <v>317175.2000314702</v>
      </c>
      <c r="G57" s="22">
        <f>+IF(A57=" "," ",IF(J58=" ",($H$2-SUM($C$12:C56)+D57),(1+$B$2/365*365/12)^$C$2*$B$2/365*365/12/((1+$B$2/365*365/12)^$C$2-1)*$H$2))</f>
        <v>317175.2000314702</v>
      </c>
      <c r="H57" s="25" t="str">
        <f>+IF(J57=$J$2,XIRR($G$12:G57,$K$12:K57)," ")</f>
        <v> </v>
      </c>
      <c r="I57" s="25" t="str">
        <f>+IF(J57=$J$2,XIRR($F$12:F57,$K$12:K57)," ")</f>
        <v> </v>
      </c>
      <c r="J57" s="20">
        <f>IF(J56=" "," ",IF(EDATE(J56,1)&gt;$J$2," ",EDATE($J$13,L56)))</f>
        <v>42431</v>
      </c>
      <c r="K57" s="20">
        <f t="shared" si="20"/>
        <v>42431</v>
      </c>
      <c r="L57" s="19">
        <f t="shared" si="22"/>
        <v>45</v>
      </c>
      <c r="M57" s="26">
        <f t="shared" si="23"/>
        <v>29</v>
      </c>
      <c r="N57" s="26">
        <f t="shared" si="24"/>
        <v>0</v>
      </c>
      <c r="O57" s="19">
        <f t="shared" si="25"/>
        <v>2</v>
      </c>
      <c r="P57" s="19">
        <f t="shared" si="26"/>
        <v>3</v>
      </c>
      <c r="Q57" s="19">
        <f t="shared" si="27"/>
        <v>2016</v>
      </c>
      <c r="R57" s="23">
        <f t="shared" si="28"/>
        <v>42431</v>
      </c>
      <c r="S57" s="20">
        <f t="shared" si="13"/>
        <v>42431</v>
      </c>
      <c r="T57" s="19"/>
      <c r="U57" s="31">
        <v>44</v>
      </c>
      <c r="V57" s="31">
        <f t="shared" si="15"/>
        <v>7361.083333333333</v>
      </c>
      <c r="W57" s="31"/>
      <c r="X57" s="31">
        <v>44</v>
      </c>
      <c r="Y57" s="31">
        <f t="shared" si="31"/>
        <v>10491.869114497176</v>
      </c>
      <c r="Z57" s="31"/>
    </row>
    <row r="58" spans="1:26" ht="10.5">
      <c r="A58" s="21">
        <f t="shared" si="16"/>
        <v>42464</v>
      </c>
      <c r="B58" s="22">
        <f t="shared" si="21"/>
        <v>7465882.837669755</v>
      </c>
      <c r="C58" s="22">
        <f t="shared" si="17"/>
        <v>222061.89812691032</v>
      </c>
      <c r="D58" s="22">
        <f t="shared" si="18"/>
        <v>95113.30190455988</v>
      </c>
      <c r="E58" s="22"/>
      <c r="F58" s="22">
        <f t="shared" si="19"/>
        <v>317175.2000314702</v>
      </c>
      <c r="G58" s="22">
        <f>+IF(A58=" "," ",IF(J59=" ",($H$2-SUM($C$12:C57)+D58),(1+$B$2/365*365/12)^$C$2*$B$2/365*365/12/((1+$B$2/365*365/12)^$C$2-1)*$H$2))</f>
        <v>317175.2000314702</v>
      </c>
      <c r="H58" s="25" t="str">
        <f>+IF(J58=$J$2,XIRR($G$12:G58,$K$12:K58)," ")</f>
        <v> </v>
      </c>
      <c r="I58" s="25" t="str">
        <f>+IF(J58=$J$2,XIRR($F$12:F58,$K$12:K58)," ")</f>
        <v> </v>
      </c>
      <c r="J58" s="20">
        <f>IF(J57=" "," ",IF(EDATE(J57,1)&gt;$J$2," ",EDATE($J$13,L57)))</f>
        <v>42462</v>
      </c>
      <c r="K58" s="20">
        <f t="shared" si="20"/>
        <v>42462</v>
      </c>
      <c r="L58" s="19">
        <f t="shared" si="22"/>
        <v>46</v>
      </c>
      <c r="M58" s="26">
        <f t="shared" si="23"/>
        <v>31</v>
      </c>
      <c r="N58" s="26">
        <f t="shared" si="24"/>
        <v>0</v>
      </c>
      <c r="O58" s="19">
        <f t="shared" si="25"/>
        <v>2</v>
      </c>
      <c r="P58" s="19">
        <f t="shared" si="26"/>
        <v>4</v>
      </c>
      <c r="Q58" s="19">
        <f t="shared" si="27"/>
        <v>2016</v>
      </c>
      <c r="R58" s="23">
        <f t="shared" si="28"/>
        <v>42462</v>
      </c>
      <c r="S58" s="20">
        <f t="shared" si="13"/>
        <v>42462</v>
      </c>
      <c r="T58" s="19"/>
      <c r="U58" s="31">
        <v>45</v>
      </c>
      <c r="V58" s="31">
        <f t="shared" si="15"/>
        <v>7361.083333333333</v>
      </c>
      <c r="W58" s="31"/>
      <c r="X58" s="31">
        <v>45</v>
      </c>
      <c r="Y58" s="31">
        <f t="shared" si="31"/>
        <v>10491.869114497176</v>
      </c>
      <c r="Z58" s="31"/>
    </row>
    <row r="59" spans="1:26" ht="10.5">
      <c r="A59" s="21">
        <f t="shared" si="16"/>
        <v>42492</v>
      </c>
      <c r="B59" s="22">
        <f t="shared" si="21"/>
        <v>7243820.939542845</v>
      </c>
      <c r="C59" s="22">
        <f t="shared" si="17"/>
        <v>227685.30195645412</v>
      </c>
      <c r="D59" s="22">
        <f t="shared" si="18"/>
        <v>89489.8980750161</v>
      </c>
      <c r="E59" s="22"/>
      <c r="F59" s="22">
        <f t="shared" si="19"/>
        <v>317175.2000314702</v>
      </c>
      <c r="G59" s="22">
        <f>+IF(A59=" "," ",IF(J60=" ",($H$2-SUM($C$12:C58)+D59),(1+$B$2/365*365/12)^$C$2*$B$2/365*365/12/((1+$B$2/365*365/12)^$C$2-1)*$H$2))</f>
        <v>317175.2000314702</v>
      </c>
      <c r="H59" s="25" t="str">
        <f>+IF(J59=$J$2,XIRR($G$12:G59,$K$12:K59)," ")</f>
        <v> </v>
      </c>
      <c r="I59" s="25" t="str">
        <f>+IF(J59=$J$2,XIRR($F$12:F59,$K$12:K59)," ")</f>
        <v> </v>
      </c>
      <c r="J59" s="20">
        <f>IF(J58=" "," ",IF(EDATE(J58,1)&gt;$J$2," ",EDATE($J$13,L58)))</f>
        <v>42492</v>
      </c>
      <c r="K59" s="20">
        <f t="shared" si="20"/>
        <v>42492</v>
      </c>
      <c r="L59" s="19">
        <f t="shared" si="22"/>
        <v>47</v>
      </c>
      <c r="M59" s="26">
        <f t="shared" si="23"/>
        <v>30</v>
      </c>
      <c r="N59" s="26">
        <f t="shared" si="24"/>
        <v>0</v>
      </c>
      <c r="O59" s="19">
        <f t="shared" si="25"/>
        <v>2</v>
      </c>
      <c r="P59" s="19">
        <f t="shared" si="26"/>
        <v>5</v>
      </c>
      <c r="Q59" s="19">
        <f t="shared" si="27"/>
        <v>2016</v>
      </c>
      <c r="R59" s="23">
        <f t="shared" si="28"/>
        <v>42492</v>
      </c>
      <c r="S59" s="20">
        <f t="shared" si="13"/>
        <v>42492</v>
      </c>
      <c r="T59" s="19"/>
      <c r="U59" s="31">
        <v>46</v>
      </c>
      <c r="V59" s="31">
        <f t="shared" si="15"/>
        <v>7361.083333333333</v>
      </c>
      <c r="W59" s="31"/>
      <c r="X59" s="31">
        <v>46</v>
      </c>
      <c r="Y59" s="31">
        <f t="shared" si="31"/>
        <v>10491.869114497176</v>
      </c>
      <c r="Z59" s="31"/>
    </row>
    <row r="60" spans="1:26" ht="10.5">
      <c r="A60" s="21">
        <f t="shared" si="16"/>
        <v>42523</v>
      </c>
      <c r="B60" s="22">
        <f t="shared" si="21"/>
        <v>7016135.637586391</v>
      </c>
      <c r="C60" s="22">
        <f t="shared" si="17"/>
        <v>227791.55423756142</v>
      </c>
      <c r="D60" s="22">
        <f t="shared" si="18"/>
        <v>89383.64579390881</v>
      </c>
      <c r="E60" s="22"/>
      <c r="F60" s="22">
        <f t="shared" si="19"/>
        <v>317175.2000314702</v>
      </c>
      <c r="G60" s="22">
        <f>+IF(A60=" "," ",IF(J61=" ",($H$2-SUM($C$12:C59)+D60),(1+$B$2/365*365/12)^$C$2*$B$2/365*365/12/((1+$B$2/365*365/12)^$C$2-1)*$H$2))</f>
        <v>317175.2000314702</v>
      </c>
      <c r="H60" s="25" t="str">
        <f>+IF(J60=$J$2,XIRR($G$12:G60,$K$12:K60)," ")</f>
        <v> </v>
      </c>
      <c r="I60" s="25" t="str">
        <f>+IF(J60=$J$2,XIRR($F$12:F60,$K$12:K60)," ")</f>
        <v> </v>
      </c>
      <c r="J60" s="20">
        <f>IF(J59=" "," ",IF(EDATE(J59,1)&gt;$J$2," ",EDATE($J$13,L59)))</f>
        <v>42523</v>
      </c>
      <c r="K60" s="20">
        <f t="shared" si="20"/>
        <v>42523</v>
      </c>
      <c r="L60" s="19">
        <f t="shared" si="22"/>
        <v>48</v>
      </c>
      <c r="M60" s="26">
        <f t="shared" si="23"/>
        <v>31</v>
      </c>
      <c r="N60" s="26">
        <f t="shared" si="24"/>
        <v>0</v>
      </c>
      <c r="O60" s="19">
        <f t="shared" si="25"/>
        <v>2</v>
      </c>
      <c r="P60" s="19">
        <f t="shared" si="26"/>
        <v>6</v>
      </c>
      <c r="Q60" s="19">
        <f t="shared" si="27"/>
        <v>2016</v>
      </c>
      <c r="R60" s="23">
        <f t="shared" si="28"/>
        <v>42523</v>
      </c>
      <c r="S60" s="20">
        <f t="shared" si="13"/>
        <v>42523</v>
      </c>
      <c r="T60" s="19"/>
      <c r="U60" s="31">
        <v>47</v>
      </c>
      <c r="V60" s="31">
        <f t="shared" si="15"/>
        <v>7361.083333333333</v>
      </c>
      <c r="W60" s="31"/>
      <c r="X60" s="31">
        <v>47</v>
      </c>
      <c r="Y60" s="31">
        <f t="shared" si="31"/>
        <v>10491.869114497176</v>
      </c>
      <c r="Z60" s="31"/>
    </row>
    <row r="61" spans="1:26" ht="10.5">
      <c r="A61" s="21">
        <f t="shared" si="16"/>
        <v>42555</v>
      </c>
      <c r="B61" s="22">
        <f t="shared" si="21"/>
        <v>6788344.083348829</v>
      </c>
      <c r="C61" s="22">
        <f t="shared" si="17"/>
        <v>233483.28667511477</v>
      </c>
      <c r="D61" s="22">
        <f t="shared" si="18"/>
        <v>83691.91335635544</v>
      </c>
      <c r="E61" s="22">
        <f>IF(A62=" "," ",IF(U74=U74,SUM(V62:V73),W61+SUM(V62:V73))+IF(X74=X74,SUM(Y62:Y73),Z61+SUM(Y62:Y73)))</f>
        <v>178462.33595426354</v>
      </c>
      <c r="F61" s="22">
        <f t="shared" si="19"/>
        <v>495637.53598573373</v>
      </c>
      <c r="G61" s="22">
        <f>+IF(A61=" "," ",IF(J62=" ",($H$2-SUM($C$12:C60)+D61),(1+$B$2/365*365/12)^$C$2*$B$2/365*365/12/((1+$B$2/365*365/12)^$C$2-1)*$H$2))</f>
        <v>317175.2000314702</v>
      </c>
      <c r="H61" s="25" t="str">
        <f>+IF(J61=$J$2,XIRR($G$12:G61,$K$12:K61)," ")</f>
        <v> </v>
      </c>
      <c r="I61" s="25" t="str">
        <f>+IF(J61=$J$2,XIRR($F$12:F61,$K$12:K61)," ")</f>
        <v> </v>
      </c>
      <c r="J61" s="20">
        <f>IF(J60=" "," ",IF(EDATE(J60,1)&gt;$J$2," ",EDATE($J$13,L60)))</f>
        <v>42553</v>
      </c>
      <c r="K61" s="20">
        <f t="shared" si="20"/>
        <v>42553</v>
      </c>
      <c r="L61" s="19">
        <f t="shared" si="22"/>
        <v>49</v>
      </c>
      <c r="M61" s="26">
        <f t="shared" si="23"/>
        <v>30</v>
      </c>
      <c r="N61" s="26">
        <f t="shared" si="24"/>
        <v>0</v>
      </c>
      <c r="O61" s="19">
        <f t="shared" si="25"/>
        <v>2</v>
      </c>
      <c r="P61" s="19">
        <f t="shared" si="26"/>
        <v>7</v>
      </c>
      <c r="Q61" s="19">
        <f t="shared" si="27"/>
        <v>2016</v>
      </c>
      <c r="R61" s="23">
        <f t="shared" si="28"/>
        <v>42553</v>
      </c>
      <c r="S61" s="20">
        <f t="shared" si="13"/>
        <v>42553</v>
      </c>
      <c r="T61" s="19"/>
      <c r="U61" s="31">
        <v>48</v>
      </c>
      <c r="V61" s="31">
        <f t="shared" si="15"/>
        <v>7361.083333333333</v>
      </c>
      <c r="W61" s="31">
        <f>+$F$2</f>
        <v>88333</v>
      </c>
      <c r="X61" s="31">
        <v>48</v>
      </c>
      <c r="Y61" s="31">
        <f t="shared" si="31"/>
        <v>10491.869114497176</v>
      </c>
      <c r="Z61" s="31">
        <f>+instruction!$D$23*annuity!B62</f>
        <v>90129.33595426357</v>
      </c>
    </row>
    <row r="62" spans="1:26" ht="10.5">
      <c r="A62" s="21">
        <f t="shared" si="16"/>
        <v>42584</v>
      </c>
      <c r="B62" s="22">
        <f t="shared" si="21"/>
        <v>6554860.796673714</v>
      </c>
      <c r="C62" s="22">
        <f t="shared" si="17"/>
        <v>233476.16526288033</v>
      </c>
      <c r="D62" s="22">
        <f t="shared" si="18"/>
        <v>83699.03476858989</v>
      </c>
      <c r="E62" s="22"/>
      <c r="F62" s="22">
        <f t="shared" si="19"/>
        <v>317175.2000314702</v>
      </c>
      <c r="G62" s="22">
        <f>+IF(A62=" "," ",IF(J63=" ",($H$2-SUM($C$12:C61)+D62),(1+$B$2/365*365/12)^$C$2*$B$2/365*365/12/((1+$B$2/365*365/12)^$C$2-1)*$H$2))</f>
        <v>317175.2000314702</v>
      </c>
      <c r="H62" s="25" t="str">
        <f>+IF(J62=$J$2,XIRR($G$12:G62,$K$12:K62)," ")</f>
        <v> </v>
      </c>
      <c r="I62" s="25" t="str">
        <f>+IF(J62=$J$2,XIRR($F$12:F62,$K$12:K62)," ")</f>
        <v> </v>
      </c>
      <c r="J62" s="20">
        <f>IF(J61=" "," ",IF(EDATE(J61,1)&gt;$J$2," ",EDATE($J$13,L61)))</f>
        <v>42584</v>
      </c>
      <c r="K62" s="20">
        <f t="shared" si="20"/>
        <v>42584</v>
      </c>
      <c r="L62" s="19">
        <f t="shared" si="22"/>
        <v>50</v>
      </c>
      <c r="M62" s="26">
        <f t="shared" si="23"/>
        <v>31</v>
      </c>
      <c r="N62" s="26">
        <f t="shared" si="24"/>
        <v>0</v>
      </c>
      <c r="O62" s="19">
        <f t="shared" si="25"/>
        <v>2</v>
      </c>
      <c r="P62" s="19">
        <f t="shared" si="26"/>
        <v>8</v>
      </c>
      <c r="Q62" s="19">
        <f t="shared" si="27"/>
        <v>2016</v>
      </c>
      <c r="R62" s="23">
        <f t="shared" si="28"/>
        <v>42584</v>
      </c>
      <c r="S62" s="20">
        <f t="shared" si="13"/>
        <v>42584</v>
      </c>
      <c r="T62" s="19"/>
      <c r="U62" s="31">
        <v>49</v>
      </c>
      <c r="V62" s="31">
        <f t="shared" si="15"/>
        <v>7361.083333333333</v>
      </c>
      <c r="W62" s="31"/>
      <c r="X62" s="31">
        <v>49</v>
      </c>
      <c r="Y62" s="31">
        <f aca="true" t="shared" si="32" ref="Y62:Y73">IF(A62=" "," ",($Z$61/12))</f>
        <v>7510.777996188631</v>
      </c>
      <c r="Z62" s="31"/>
    </row>
    <row r="63" spans="1:26" ht="10.5">
      <c r="A63" s="21">
        <f t="shared" si="16"/>
        <v>42615</v>
      </c>
      <c r="B63" s="22">
        <f t="shared" si="21"/>
        <v>6321384.631410833</v>
      </c>
      <c r="C63" s="22">
        <f t="shared" si="17"/>
        <v>236642.49171349657</v>
      </c>
      <c r="D63" s="22">
        <f t="shared" si="18"/>
        <v>80532.70831797364</v>
      </c>
      <c r="E63" s="22"/>
      <c r="F63" s="22">
        <f t="shared" si="19"/>
        <v>317175.2000314702</v>
      </c>
      <c r="G63" s="22">
        <f>+IF(A63=" "," ",IF(J64=" ",($H$2-SUM($C$12:C62)+D63),(1+$B$2/365*365/12)^$C$2*$B$2/365*365/12/((1+$B$2/365*365/12)^$C$2-1)*$H$2))</f>
        <v>317175.2000314702</v>
      </c>
      <c r="H63" s="25" t="str">
        <f>+IF(J63=$J$2,XIRR($G$12:G63,$K$12:K63)," ")</f>
        <v> </v>
      </c>
      <c r="I63" s="25" t="str">
        <f>+IF(J63=$J$2,XIRR($F$12:F63,$K$12:K63)," ")</f>
        <v> </v>
      </c>
      <c r="J63" s="20">
        <f>IF(J62=" "," ",IF(EDATE(J62,1)&gt;$J$2," ",EDATE($J$13,L62)))</f>
        <v>42615</v>
      </c>
      <c r="K63" s="20">
        <f t="shared" si="20"/>
        <v>42615</v>
      </c>
      <c r="L63" s="19">
        <f t="shared" si="22"/>
        <v>51</v>
      </c>
      <c r="M63" s="26">
        <f t="shared" si="23"/>
        <v>31</v>
      </c>
      <c r="N63" s="26">
        <f t="shared" si="24"/>
        <v>0</v>
      </c>
      <c r="O63" s="19">
        <f t="shared" si="25"/>
        <v>2</v>
      </c>
      <c r="P63" s="19">
        <f t="shared" si="26"/>
        <v>9</v>
      </c>
      <c r="Q63" s="19">
        <f t="shared" si="27"/>
        <v>2016</v>
      </c>
      <c r="R63" s="23">
        <f t="shared" si="28"/>
        <v>42615</v>
      </c>
      <c r="S63" s="20">
        <f t="shared" si="13"/>
        <v>42615</v>
      </c>
      <c r="T63" s="19"/>
      <c r="U63" s="31">
        <v>50</v>
      </c>
      <c r="V63" s="31">
        <f t="shared" si="15"/>
        <v>7361.083333333333</v>
      </c>
      <c r="W63" s="31"/>
      <c r="X63" s="31">
        <v>50</v>
      </c>
      <c r="Y63" s="31">
        <f t="shared" si="32"/>
        <v>7510.777996188631</v>
      </c>
      <c r="Z63" s="31"/>
    </row>
    <row r="64" spans="1:26" ht="10.5">
      <c r="A64" s="21">
        <f t="shared" si="16"/>
        <v>42646</v>
      </c>
      <c r="B64" s="22">
        <f t="shared" si="21"/>
        <v>6084742.139697337</v>
      </c>
      <c r="C64" s="22">
        <f t="shared" si="17"/>
        <v>242157.8311858866</v>
      </c>
      <c r="D64" s="22">
        <f t="shared" si="18"/>
        <v>75017.36884558361</v>
      </c>
      <c r="E64" s="22"/>
      <c r="F64" s="22">
        <f t="shared" si="19"/>
        <v>317175.2000314702</v>
      </c>
      <c r="G64" s="22">
        <f>+IF(A64=" "," ",IF(J65=" ",($H$2-SUM($C$12:C63)+D64),(1+$B$2/365*365/12)^$C$2*$B$2/365*365/12/((1+$B$2/365*365/12)^$C$2-1)*$H$2))</f>
        <v>317175.2000314702</v>
      </c>
      <c r="H64" s="25" t="str">
        <f>+IF(J64=$J$2,XIRR($G$12:G64,$K$12:K64)," ")</f>
        <v> </v>
      </c>
      <c r="I64" s="25" t="str">
        <f>+IF(J64=$J$2,XIRR($F$12:F64,$K$12:K64)," ")</f>
        <v> </v>
      </c>
      <c r="J64" s="20">
        <f>IF(J63=" "," ",IF(EDATE(J63,1)&gt;$J$2," ",EDATE($J$13,L63)))</f>
        <v>42645</v>
      </c>
      <c r="K64" s="20">
        <f t="shared" si="20"/>
        <v>42645</v>
      </c>
      <c r="L64" s="19">
        <f t="shared" si="22"/>
        <v>52</v>
      </c>
      <c r="M64" s="26">
        <f t="shared" si="23"/>
        <v>30</v>
      </c>
      <c r="N64" s="26">
        <f t="shared" si="24"/>
        <v>0</v>
      </c>
      <c r="O64" s="19">
        <f t="shared" si="25"/>
        <v>2</v>
      </c>
      <c r="P64" s="19">
        <f t="shared" si="26"/>
        <v>10</v>
      </c>
      <c r="Q64" s="19">
        <f t="shared" si="27"/>
        <v>2016</v>
      </c>
      <c r="R64" s="23">
        <f t="shared" si="28"/>
        <v>42645</v>
      </c>
      <c r="S64" s="20">
        <f t="shared" si="13"/>
        <v>42645</v>
      </c>
      <c r="T64" s="19"/>
      <c r="U64" s="31">
        <v>51</v>
      </c>
      <c r="V64" s="31">
        <f t="shared" si="15"/>
        <v>7361.083333333333</v>
      </c>
      <c r="W64" s="31"/>
      <c r="X64" s="31">
        <v>51</v>
      </c>
      <c r="Y64" s="31">
        <f t="shared" si="32"/>
        <v>7510.777996188631</v>
      </c>
      <c r="Z64" s="31"/>
    </row>
    <row r="65" spans="1:26" ht="10.5">
      <c r="A65" s="21">
        <f t="shared" si="16"/>
        <v>42676</v>
      </c>
      <c r="B65" s="22">
        <f t="shared" si="21"/>
        <v>5842584.30851145</v>
      </c>
      <c r="C65" s="22">
        <f t="shared" si="17"/>
        <v>242642.75973213837</v>
      </c>
      <c r="D65" s="22">
        <f t="shared" si="18"/>
        <v>74532.44029933184</v>
      </c>
      <c r="E65" s="22"/>
      <c r="F65" s="22">
        <f t="shared" si="19"/>
        <v>317175.2000314702</v>
      </c>
      <c r="G65" s="22">
        <f>+IF(A65=" "," ",IF(J66=" ",($H$2-SUM($C$12:C64)+D65),(1+$B$2/365*365/12)^$C$2*$B$2/365*365/12/((1+$B$2/365*365/12)^$C$2-1)*$H$2))</f>
        <v>317175.2000314702</v>
      </c>
      <c r="H65" s="25" t="str">
        <f>+IF(J65=$J$2,XIRR($G$12:G65,$K$12:K65)," ")</f>
        <v> </v>
      </c>
      <c r="I65" s="25" t="str">
        <f>+IF(J65=$J$2,XIRR($F$12:F65,$K$12:K65)," ")</f>
        <v> </v>
      </c>
      <c r="J65" s="20">
        <f>IF(J64=" "," ",IF(EDATE(J64,1)&gt;$J$2," ",EDATE($J$13,L64)))</f>
        <v>42676</v>
      </c>
      <c r="K65" s="20">
        <f t="shared" si="20"/>
        <v>42676</v>
      </c>
      <c r="L65" s="19">
        <f t="shared" si="22"/>
        <v>53</v>
      </c>
      <c r="M65" s="26">
        <f t="shared" si="23"/>
        <v>31</v>
      </c>
      <c r="N65" s="26">
        <f t="shared" si="24"/>
        <v>0</v>
      </c>
      <c r="O65" s="19">
        <f t="shared" si="25"/>
        <v>2</v>
      </c>
      <c r="P65" s="19">
        <f t="shared" si="26"/>
        <v>11</v>
      </c>
      <c r="Q65" s="19">
        <f t="shared" si="27"/>
        <v>2016</v>
      </c>
      <c r="R65" s="23">
        <f t="shared" si="28"/>
        <v>42676</v>
      </c>
      <c r="S65" s="20">
        <f t="shared" si="13"/>
        <v>42676</v>
      </c>
      <c r="T65" s="19"/>
      <c r="U65" s="31">
        <v>52</v>
      </c>
      <c r="V65" s="31">
        <f t="shared" si="15"/>
        <v>7361.083333333333</v>
      </c>
      <c r="W65" s="31"/>
      <c r="X65" s="31">
        <v>52</v>
      </c>
      <c r="Y65" s="31">
        <f t="shared" si="32"/>
        <v>7510.777996188631</v>
      </c>
      <c r="Z65" s="31"/>
    </row>
    <row r="66" spans="1:26" ht="10.5">
      <c r="A66" s="21">
        <f t="shared" si="16"/>
        <v>42706</v>
      </c>
      <c r="B66" s="22">
        <f t="shared" si="21"/>
        <v>5599941.548779312</v>
      </c>
      <c r="C66" s="22">
        <f t="shared" si="17"/>
        <v>248134.8247725472</v>
      </c>
      <c r="D66" s="22">
        <f t="shared" si="18"/>
        <v>69040.37525892301</v>
      </c>
      <c r="E66" s="22"/>
      <c r="F66" s="22">
        <f t="shared" si="19"/>
        <v>317175.2000314702</v>
      </c>
      <c r="G66" s="22">
        <f>+IF(A66=" "," ",IF(J67=" ",($H$2-SUM($C$12:C65)+D66),(1+$B$2/365*365/12)^$C$2*$B$2/365*365/12/((1+$B$2/365*365/12)^$C$2-1)*$H$2))</f>
        <v>317175.2000314702</v>
      </c>
      <c r="H66" s="25" t="str">
        <f>+IF(J66=$J$2,XIRR($G$12:G66,$K$12:K66)," ")</f>
        <v> </v>
      </c>
      <c r="I66" s="25" t="str">
        <f>+IF(J66=$J$2,XIRR($F$12:F66,$K$12:K66)," ")</f>
        <v> </v>
      </c>
      <c r="J66" s="20">
        <f>IF(J65=" "," ",IF(EDATE(J65,1)&gt;$J$2," ",EDATE($J$13,L65)))</f>
        <v>42706</v>
      </c>
      <c r="K66" s="20">
        <f t="shared" si="20"/>
        <v>42706</v>
      </c>
      <c r="L66" s="19">
        <f t="shared" si="22"/>
        <v>54</v>
      </c>
      <c r="M66" s="26">
        <f t="shared" si="23"/>
        <v>30</v>
      </c>
      <c r="N66" s="26">
        <f t="shared" si="24"/>
        <v>0</v>
      </c>
      <c r="O66" s="19">
        <f t="shared" si="25"/>
        <v>2</v>
      </c>
      <c r="P66" s="19">
        <f t="shared" si="26"/>
        <v>12</v>
      </c>
      <c r="Q66" s="19">
        <f t="shared" si="27"/>
        <v>2016</v>
      </c>
      <c r="R66" s="23">
        <f t="shared" si="28"/>
        <v>42706</v>
      </c>
      <c r="S66" s="20">
        <f t="shared" si="13"/>
        <v>42706</v>
      </c>
      <c r="T66" s="19"/>
      <c r="U66" s="31">
        <v>53</v>
      </c>
      <c r="V66" s="31">
        <f t="shared" si="15"/>
        <v>7361.083333333333</v>
      </c>
      <c r="W66" s="31"/>
      <c r="X66" s="31">
        <v>53</v>
      </c>
      <c r="Y66" s="31">
        <f t="shared" si="32"/>
        <v>7510.777996188631</v>
      </c>
      <c r="Z66" s="31"/>
    </row>
    <row r="67" spans="1:26" ht="10.5">
      <c r="A67" s="21">
        <f t="shared" si="16"/>
        <v>42744</v>
      </c>
      <c r="B67" s="22">
        <f t="shared" si="21"/>
        <v>5351806.724006765</v>
      </c>
      <c r="C67" s="22">
        <f t="shared" si="17"/>
        <v>248994.64861604158</v>
      </c>
      <c r="D67" s="22">
        <f t="shared" si="18"/>
        <v>68180.55141542864</v>
      </c>
      <c r="E67" s="22"/>
      <c r="F67" s="22">
        <f t="shared" si="19"/>
        <v>317175.2000314702</v>
      </c>
      <c r="G67" s="22">
        <f>+IF(A67=" "," ",IF(J68=" ",($H$2-SUM($C$12:C66)+D67),(1+$B$2/365*365/12)^$C$2*$B$2/365*365/12/((1+$B$2/365*365/12)^$C$2-1)*$H$2))</f>
        <v>317175.2000314702</v>
      </c>
      <c r="H67" s="25" t="str">
        <f>+IF(J67=$J$2,XIRR($G$12:G67,$K$12:K67)," ")</f>
        <v> </v>
      </c>
      <c r="I67" s="25" t="str">
        <f>+IF(J67=$J$2,XIRR($F$12:F67,$K$12:K67)," ")</f>
        <v> </v>
      </c>
      <c r="J67" s="20">
        <f>IF(J66=" "," ",IF(EDATE(J66,1)&gt;$J$2," ",EDATE($J$13,L66)))</f>
        <v>42737</v>
      </c>
      <c r="K67" s="20">
        <f t="shared" si="20"/>
        <v>42737</v>
      </c>
      <c r="L67" s="19">
        <f t="shared" si="22"/>
        <v>55</v>
      </c>
      <c r="M67" s="26">
        <f t="shared" si="23"/>
        <v>31</v>
      </c>
      <c r="N67" s="26">
        <f t="shared" si="24"/>
        <v>0</v>
      </c>
      <c r="O67" s="19">
        <f t="shared" si="25"/>
        <v>2</v>
      </c>
      <c r="P67" s="19">
        <f t="shared" si="26"/>
        <v>1</v>
      </c>
      <c r="Q67" s="19">
        <f t="shared" si="27"/>
        <v>2017</v>
      </c>
      <c r="R67" s="23" t="str">
        <f t="shared" si="28"/>
        <v>8/1/2017</v>
      </c>
      <c r="S67" s="20">
        <f t="shared" si="13"/>
        <v>42743</v>
      </c>
      <c r="T67" s="19"/>
      <c r="U67" s="31">
        <v>54</v>
      </c>
      <c r="V67" s="31">
        <f t="shared" si="15"/>
        <v>7361.083333333333</v>
      </c>
      <c r="W67" s="31"/>
      <c r="X67" s="31">
        <v>54</v>
      </c>
      <c r="Y67" s="31">
        <f t="shared" si="32"/>
        <v>7510.777996188631</v>
      </c>
      <c r="Z67" s="31"/>
    </row>
    <row r="68" spans="1:26" ht="10.5">
      <c r="A68" s="21">
        <f t="shared" si="16"/>
        <v>42768</v>
      </c>
      <c r="B68" s="22">
        <f t="shared" si="21"/>
        <v>5102812.075390723</v>
      </c>
      <c r="C68" s="22">
        <f t="shared" si="17"/>
        <v>251450.4862462272</v>
      </c>
      <c r="D68" s="22">
        <f t="shared" si="18"/>
        <v>65724.71378524302</v>
      </c>
      <c r="E68" s="22"/>
      <c r="F68" s="22">
        <f t="shared" si="19"/>
        <v>317175.2000314702</v>
      </c>
      <c r="G68" s="22">
        <f>+IF(A68=" "," ",IF(J69=" ",($H$2-SUM($C$12:C67)+D68),(1+$B$2/365*365/12)^$C$2*$B$2/365*365/12/((1+$B$2/365*365/12)^$C$2-1)*$H$2))</f>
        <v>317175.2000314702</v>
      </c>
      <c r="H68" s="25" t="str">
        <f>+IF(J68=$J$2,XIRR($G$12:G68,$K$12:K68)," ")</f>
        <v> </v>
      </c>
      <c r="I68" s="25" t="str">
        <f>+IF(J68=$J$2,XIRR($F$12:F68,$K$12:K68)," ")</f>
        <v> </v>
      </c>
      <c r="J68" s="20">
        <f>IF(J67=" "," ",IF(EDATE(J67,1)&gt;$J$2," ",EDATE($J$13,L67)))</f>
        <v>42768</v>
      </c>
      <c r="K68" s="20">
        <f t="shared" si="20"/>
        <v>42768</v>
      </c>
      <c r="L68" s="19">
        <f t="shared" si="22"/>
        <v>56</v>
      </c>
      <c r="M68" s="26">
        <f t="shared" si="23"/>
        <v>31</v>
      </c>
      <c r="N68" s="26">
        <f t="shared" si="24"/>
        <v>0</v>
      </c>
      <c r="O68" s="19">
        <f t="shared" si="25"/>
        <v>2</v>
      </c>
      <c r="P68" s="19">
        <f t="shared" si="26"/>
        <v>2</v>
      </c>
      <c r="Q68" s="19">
        <f t="shared" si="27"/>
        <v>2017</v>
      </c>
      <c r="R68" s="23">
        <f t="shared" si="28"/>
        <v>42768</v>
      </c>
      <c r="S68" s="20">
        <f t="shared" si="13"/>
        <v>42768</v>
      </c>
      <c r="T68" s="19"/>
      <c r="U68" s="31">
        <v>55</v>
      </c>
      <c r="V68" s="31">
        <f t="shared" si="15"/>
        <v>7361.083333333333</v>
      </c>
      <c r="W68" s="31"/>
      <c r="X68" s="31">
        <v>55</v>
      </c>
      <c r="Y68" s="31">
        <f t="shared" si="32"/>
        <v>7510.777996188631</v>
      </c>
      <c r="Z68" s="31"/>
    </row>
    <row r="69" spans="1:26" ht="10.5">
      <c r="A69" s="21">
        <f t="shared" si="16"/>
        <v>42796</v>
      </c>
      <c r="B69" s="22">
        <f t="shared" si="21"/>
        <v>4851361.589144495</v>
      </c>
      <c r="C69" s="22">
        <f t="shared" si="17"/>
        <v>261351.31325227328</v>
      </c>
      <c r="D69" s="22">
        <f t="shared" si="18"/>
        <v>55823.88677919694</v>
      </c>
      <c r="E69" s="22"/>
      <c r="F69" s="22">
        <f t="shared" si="19"/>
        <v>317175.2000314702</v>
      </c>
      <c r="G69" s="22">
        <f>+IF(A69=" "," ",IF(J70=" ",($H$2-SUM($C$12:C68)+D69),(1+$B$2/365*365/12)^$C$2*$B$2/365*365/12/((1+$B$2/365*365/12)^$C$2-1)*$H$2))</f>
        <v>317175.2000314702</v>
      </c>
      <c r="H69" s="25" t="str">
        <f>+IF(J69=$J$2,XIRR($G$12:G69,$K$12:K69)," ")</f>
        <v> </v>
      </c>
      <c r="I69" s="25" t="str">
        <f>+IF(J69=$J$2,XIRR($F$12:F69,$K$12:K69)," ")</f>
        <v> </v>
      </c>
      <c r="J69" s="20">
        <f>IF(J68=" "," ",IF(EDATE(J68,1)&gt;$J$2," ",EDATE($J$13,L68)))</f>
        <v>42796</v>
      </c>
      <c r="K69" s="20">
        <f t="shared" si="20"/>
        <v>42796</v>
      </c>
      <c r="L69" s="19">
        <f t="shared" si="22"/>
        <v>57</v>
      </c>
      <c r="M69" s="26">
        <f t="shared" si="23"/>
        <v>28</v>
      </c>
      <c r="N69" s="26">
        <f t="shared" si="24"/>
        <v>0</v>
      </c>
      <c r="O69" s="19">
        <f t="shared" si="25"/>
        <v>2</v>
      </c>
      <c r="P69" s="19">
        <f t="shared" si="26"/>
        <v>3</v>
      </c>
      <c r="Q69" s="19">
        <f t="shared" si="27"/>
        <v>2017</v>
      </c>
      <c r="R69" s="23">
        <f t="shared" si="28"/>
        <v>42796</v>
      </c>
      <c r="S69" s="20">
        <f t="shared" si="13"/>
        <v>42796</v>
      </c>
      <c r="T69" s="19"/>
      <c r="U69" s="31">
        <v>56</v>
      </c>
      <c r="V69" s="31">
        <f t="shared" si="15"/>
        <v>7361.083333333333</v>
      </c>
      <c r="W69" s="31"/>
      <c r="X69" s="31">
        <v>56</v>
      </c>
      <c r="Y69" s="31">
        <f t="shared" si="32"/>
        <v>7510.777996188631</v>
      </c>
      <c r="Z69" s="31"/>
    </row>
    <row r="70" spans="1:26" ht="10.5">
      <c r="A70" s="21">
        <f t="shared" si="16"/>
        <v>42828</v>
      </c>
      <c r="B70" s="22">
        <f t="shared" si="21"/>
        <v>4590010.275892222</v>
      </c>
      <c r="C70" s="22">
        <f t="shared" si="17"/>
        <v>258699.7266536652</v>
      </c>
      <c r="D70" s="22">
        <f t="shared" si="18"/>
        <v>58475.47337780502</v>
      </c>
      <c r="E70" s="22"/>
      <c r="F70" s="22">
        <f t="shared" si="19"/>
        <v>317175.2000314702</v>
      </c>
      <c r="G70" s="22">
        <f>+IF(A70=" "," ",IF(J71=" ",($H$2-SUM($C$12:C69)+D70),(1+$B$2/365*365/12)^$C$2*$B$2/365*365/12/((1+$B$2/365*365/12)^$C$2-1)*$H$2))</f>
        <v>317175.2000314702</v>
      </c>
      <c r="H70" s="25" t="str">
        <f>+IF(J70=$J$2,XIRR($G$12:G70,$K$12:K70)," ")</f>
        <v> </v>
      </c>
      <c r="I70" s="25" t="str">
        <f>+IF(J70=$J$2,XIRR($F$12:F70,$K$12:K70)," ")</f>
        <v> </v>
      </c>
      <c r="J70" s="20">
        <f>IF(J69=" "," ",IF(EDATE(J69,1)&gt;$J$2," ",EDATE($J$13,L69)))</f>
        <v>42827</v>
      </c>
      <c r="K70" s="20">
        <f t="shared" si="20"/>
        <v>42827</v>
      </c>
      <c r="L70" s="19">
        <f t="shared" si="22"/>
        <v>58</v>
      </c>
      <c r="M70" s="26">
        <f t="shared" si="23"/>
        <v>31</v>
      </c>
      <c r="N70" s="26">
        <f t="shared" si="24"/>
        <v>0</v>
      </c>
      <c r="O70" s="19">
        <f t="shared" si="25"/>
        <v>2</v>
      </c>
      <c r="P70" s="19">
        <f t="shared" si="26"/>
        <v>4</v>
      </c>
      <c r="Q70" s="19">
        <f t="shared" si="27"/>
        <v>2017</v>
      </c>
      <c r="R70" s="23">
        <f t="shared" si="28"/>
        <v>42827</v>
      </c>
      <c r="S70" s="20">
        <f t="shared" si="13"/>
        <v>42827</v>
      </c>
      <c r="T70" s="19"/>
      <c r="U70" s="31">
        <v>57</v>
      </c>
      <c r="V70" s="31">
        <f t="shared" si="15"/>
        <v>7361.083333333333</v>
      </c>
      <c r="W70" s="31"/>
      <c r="X70" s="31">
        <v>57</v>
      </c>
      <c r="Y70" s="31">
        <f t="shared" si="32"/>
        <v>7510.777996188631</v>
      </c>
      <c r="Z70" s="31"/>
    </row>
    <row r="71" spans="1:26" ht="10.5">
      <c r="A71" s="21">
        <f t="shared" si="16"/>
        <v>42857</v>
      </c>
      <c r="B71" s="22">
        <f t="shared" si="21"/>
        <v>4331310.549238557</v>
      </c>
      <c r="C71" s="22">
        <f t="shared" si="17"/>
        <v>263669.1659751098</v>
      </c>
      <c r="D71" s="22">
        <f t="shared" si="18"/>
        <v>53506.034056360426</v>
      </c>
      <c r="E71" s="22"/>
      <c r="F71" s="22">
        <f t="shared" si="19"/>
        <v>317175.2000314702</v>
      </c>
      <c r="G71" s="22">
        <f>+IF(A71=" "," ",IF(J72=" ",($H$2-SUM($C$12:C70)+D71),(1+$B$2/365*365/12)^$C$2*$B$2/365*365/12/((1+$B$2/365*365/12)^$C$2-1)*$H$2))</f>
        <v>317175.2000314702</v>
      </c>
      <c r="H71" s="25" t="str">
        <f>+IF(J71=$J$2,XIRR($G$12:G71,$K$12:K71)," ")</f>
        <v> </v>
      </c>
      <c r="I71" s="25" t="str">
        <f>+IF(J71=$J$2,XIRR($F$12:F71,$K$12:K71)," ")</f>
        <v> </v>
      </c>
      <c r="J71" s="20">
        <f>IF(J70=" "," ",IF(EDATE(J70,1)&gt;$J$2," ",EDATE($J$13,L70)))</f>
        <v>42857</v>
      </c>
      <c r="K71" s="20">
        <f t="shared" si="20"/>
        <v>42857</v>
      </c>
      <c r="L71" s="19">
        <f t="shared" si="22"/>
        <v>59</v>
      </c>
      <c r="M71" s="26">
        <f t="shared" si="23"/>
        <v>30</v>
      </c>
      <c r="N71" s="26">
        <f t="shared" si="24"/>
        <v>0</v>
      </c>
      <c r="O71" s="19">
        <f t="shared" si="25"/>
        <v>2</v>
      </c>
      <c r="P71" s="19">
        <f t="shared" si="26"/>
        <v>5</v>
      </c>
      <c r="Q71" s="19">
        <f t="shared" si="27"/>
        <v>2017</v>
      </c>
      <c r="R71" s="23">
        <f t="shared" si="28"/>
        <v>42857</v>
      </c>
      <c r="S71" s="20">
        <f t="shared" si="13"/>
        <v>42857</v>
      </c>
      <c r="T71" s="19"/>
      <c r="U71" s="31">
        <v>58</v>
      </c>
      <c r="V71" s="31">
        <f t="shared" si="15"/>
        <v>7361.083333333333</v>
      </c>
      <c r="W71" s="31"/>
      <c r="X71" s="31">
        <v>58</v>
      </c>
      <c r="Y71" s="31">
        <f t="shared" si="32"/>
        <v>7510.777996188631</v>
      </c>
      <c r="Z71" s="31"/>
    </row>
    <row r="72" spans="1:26" ht="10.5">
      <c r="A72" s="21">
        <f t="shared" si="16"/>
        <v>42888</v>
      </c>
      <c r="B72" s="22">
        <f t="shared" si="21"/>
        <v>4067641.3832634473</v>
      </c>
      <c r="C72" s="22">
        <f t="shared" si="17"/>
        <v>265354.56323099067</v>
      </c>
      <c r="D72" s="22">
        <f t="shared" si="18"/>
        <v>51820.63680047953</v>
      </c>
      <c r="E72" s="22"/>
      <c r="F72" s="22">
        <f t="shared" si="19"/>
        <v>317175.2000314702</v>
      </c>
      <c r="G72" s="22">
        <f>+IF(A72=" "," ",IF(J73=" ",($H$2-SUM($C$12:C71)+D72),(1+$B$2/365*365/12)^$C$2*$B$2/365*365/12/((1+$B$2/365*365/12)^$C$2-1)*$H$2))</f>
        <v>317175.2000314702</v>
      </c>
      <c r="H72" s="25" t="str">
        <f>+IF(J72=$J$2,XIRR($G$12:G72,$K$12:K72)," ")</f>
        <v> </v>
      </c>
      <c r="I72" s="25" t="str">
        <f>+IF(J72=$J$2,XIRR($F$12:F72,$K$12:K72)," ")</f>
        <v> </v>
      </c>
      <c r="J72" s="20">
        <f>IF(J71=" "," ",IF(EDATE(J71,1)&gt;$J$2," ",EDATE($J$13,L71)))</f>
        <v>42888</v>
      </c>
      <c r="K72" s="20">
        <f t="shared" si="20"/>
        <v>42888</v>
      </c>
      <c r="L72" s="19">
        <f t="shared" si="22"/>
        <v>60</v>
      </c>
      <c r="M72" s="26">
        <f t="shared" si="23"/>
        <v>31</v>
      </c>
      <c r="N72" s="26">
        <f t="shared" si="24"/>
        <v>0</v>
      </c>
      <c r="O72" s="19">
        <f t="shared" si="25"/>
        <v>2</v>
      </c>
      <c r="P72" s="19">
        <f t="shared" si="26"/>
        <v>6</v>
      </c>
      <c r="Q72" s="19">
        <f t="shared" si="27"/>
        <v>2017</v>
      </c>
      <c r="R72" s="23">
        <f t="shared" si="28"/>
        <v>42888</v>
      </c>
      <c r="S72" s="20">
        <f t="shared" si="13"/>
        <v>42888</v>
      </c>
      <c r="T72" s="19"/>
      <c r="U72" s="31">
        <v>59</v>
      </c>
      <c r="V72" s="31">
        <f t="shared" si="15"/>
        <v>7361.083333333333</v>
      </c>
      <c r="W72" s="31"/>
      <c r="X72" s="31">
        <v>59</v>
      </c>
      <c r="Y72" s="31">
        <f t="shared" si="32"/>
        <v>7510.777996188631</v>
      </c>
      <c r="Z72" s="31"/>
    </row>
    <row r="73" spans="1:26" ht="10.5">
      <c r="A73" s="21">
        <f t="shared" si="16"/>
        <v>42919</v>
      </c>
      <c r="B73" s="22">
        <f t="shared" si="21"/>
        <v>3802286.820032457</v>
      </c>
      <c r="C73" s="22">
        <f t="shared" si="17"/>
        <v>270297.691291344</v>
      </c>
      <c r="D73" s="22">
        <f t="shared" si="18"/>
        <v>46877.508740126184</v>
      </c>
      <c r="E73" s="22">
        <f>IF(A74=" "," ",IF(U86=U86,SUM(V74:V85),W73+SUM(V74:V85))+IF(X86=X86,SUM(Y74:Y85),Z73+SUM(Y74:Y85)))</f>
        <v>136897.8505201903</v>
      </c>
      <c r="F73" s="22">
        <f t="shared" si="19"/>
        <v>454073.0505516605</v>
      </c>
      <c r="G73" s="22">
        <f>+IF(A73=" "," ",IF(J74=" ",($H$2-SUM($C$12:C72)+D73),(1+$B$2/365*365/12)^$C$2*$B$2/365*365/12/((1+$B$2/365*365/12)^$C$2-1)*$H$2))</f>
        <v>317175.2000314702</v>
      </c>
      <c r="H73" s="25" t="str">
        <f>+IF(J73=$J$2,XIRR($G$12:G73,$K$12:K73)," ")</f>
        <v> </v>
      </c>
      <c r="I73" s="25" t="str">
        <f>+IF(J73=$J$2,XIRR($F$12:F73,$K$12:K73)," ")</f>
        <v> </v>
      </c>
      <c r="J73" s="20">
        <f>IF(J72=" "," ",IF(EDATE(J72,1)&gt;$J$2," ",EDATE($J$13,L72)))</f>
        <v>42918</v>
      </c>
      <c r="K73" s="20">
        <f t="shared" si="20"/>
        <v>42918</v>
      </c>
      <c r="L73" s="19">
        <f t="shared" si="22"/>
        <v>61</v>
      </c>
      <c r="M73" s="26">
        <f t="shared" si="23"/>
        <v>30</v>
      </c>
      <c r="N73" s="26">
        <f t="shared" si="24"/>
        <v>0</v>
      </c>
      <c r="O73" s="19">
        <f t="shared" si="25"/>
        <v>2</v>
      </c>
      <c r="P73" s="19">
        <f t="shared" si="26"/>
        <v>7</v>
      </c>
      <c r="Q73" s="19">
        <f t="shared" si="27"/>
        <v>2017</v>
      </c>
      <c r="R73" s="23">
        <f t="shared" si="28"/>
        <v>42918</v>
      </c>
      <c r="S73" s="20">
        <f t="shared" si="13"/>
        <v>42918</v>
      </c>
      <c r="T73" s="19"/>
      <c r="U73" s="31">
        <v>60</v>
      </c>
      <c r="V73" s="31">
        <f t="shared" si="15"/>
        <v>7361.083333333333</v>
      </c>
      <c r="W73" s="31">
        <f>+$F$2</f>
        <v>88333</v>
      </c>
      <c r="X73" s="31">
        <v>60</v>
      </c>
      <c r="Y73" s="31">
        <f t="shared" si="32"/>
        <v>7510.777996188631</v>
      </c>
      <c r="Z73" s="31">
        <f>+instruction!$D$23*annuity!B74</f>
        <v>48564.8505201903</v>
      </c>
    </row>
    <row r="74" spans="1:26" ht="10.5">
      <c r="A74" s="21">
        <f t="shared" si="16"/>
        <v>42949</v>
      </c>
      <c r="B74" s="22">
        <f t="shared" si="21"/>
        <v>3531989.128741113</v>
      </c>
      <c r="C74" s="22">
        <f t="shared" si="17"/>
        <v>272067.5449565664</v>
      </c>
      <c r="D74" s="22">
        <f t="shared" si="18"/>
        <v>45107.65507490377</v>
      </c>
      <c r="E74" s="22"/>
      <c r="F74" s="22">
        <f t="shared" si="19"/>
        <v>317175.20003147016</v>
      </c>
      <c r="G74" s="22">
        <f>+IF(A74=" "," ",IF(J75=" ",($H$2-SUM($C$12:C73)+D74),(1+$B$2/365*365/12)^$C$2*$B$2/365*365/12/((1+$B$2/365*365/12)^$C$2-1)*$H$2))</f>
        <v>317175.2000314702</v>
      </c>
      <c r="H74" s="25" t="str">
        <f>+IF(J74=$J$2,XIRR($G$12:G74,$K$12:K74)," ")</f>
        <v> </v>
      </c>
      <c r="I74" s="25" t="str">
        <f>+IF(J74=$J$2,XIRR($F$12:F74,$K$12:K74)," ")</f>
        <v> </v>
      </c>
      <c r="J74" s="20">
        <f>IF(J73=" "," ",IF(EDATE(J73,1)&gt;$J$2," ",EDATE($J$13,L73)))</f>
        <v>42949</v>
      </c>
      <c r="K74" s="20">
        <f t="shared" si="20"/>
        <v>42949</v>
      </c>
      <c r="L74" s="19">
        <f t="shared" si="22"/>
        <v>62</v>
      </c>
      <c r="M74" s="26">
        <f t="shared" si="23"/>
        <v>31</v>
      </c>
      <c r="N74" s="26">
        <f t="shared" si="24"/>
        <v>0</v>
      </c>
      <c r="O74" s="19">
        <f t="shared" si="25"/>
        <v>2</v>
      </c>
      <c r="P74" s="19">
        <f t="shared" si="26"/>
        <v>8</v>
      </c>
      <c r="Q74" s="19">
        <f t="shared" si="27"/>
        <v>2017</v>
      </c>
      <c r="R74" s="23">
        <f t="shared" si="28"/>
        <v>42949</v>
      </c>
      <c r="S74" s="20">
        <f t="shared" si="13"/>
        <v>42949</v>
      </c>
      <c r="T74" s="19"/>
      <c r="U74" s="31">
        <v>61</v>
      </c>
      <c r="V74" s="31">
        <f t="shared" si="15"/>
        <v>7361.083333333333</v>
      </c>
      <c r="W74" s="31"/>
      <c r="X74" s="31">
        <v>61</v>
      </c>
      <c r="Y74" s="31">
        <f aca="true" t="shared" si="33" ref="Y74:Y85">IF(A74=" "," ",($Z$73/12))</f>
        <v>4047.070876682525</v>
      </c>
      <c r="Z74" s="31"/>
    </row>
    <row r="75" spans="1:26" ht="10.5">
      <c r="A75" s="21">
        <f t="shared" si="16"/>
        <v>42982</v>
      </c>
      <c r="B75" s="22">
        <f t="shared" si="21"/>
        <v>3259921.5837845467</v>
      </c>
      <c r="C75" s="22">
        <f t="shared" si="17"/>
        <v>275644.69218325615</v>
      </c>
      <c r="D75" s="22">
        <f t="shared" si="18"/>
        <v>41530.50784821408</v>
      </c>
      <c r="E75" s="22"/>
      <c r="F75" s="22">
        <f t="shared" si="19"/>
        <v>317175.2000314702</v>
      </c>
      <c r="G75" s="22">
        <f>+IF(A75=" "," ",IF(J76=" ",($H$2-SUM($C$12:C74)+D75),(1+$B$2/365*365/12)^$C$2*$B$2/365*365/12/((1+$B$2/365*365/12)^$C$2-1)*$H$2))</f>
        <v>317175.2000314702</v>
      </c>
      <c r="H75" s="25" t="str">
        <f>+IF(J75=$J$2,XIRR($G$12:G75,$K$12:K75)," ")</f>
        <v> </v>
      </c>
      <c r="I75" s="25" t="str">
        <f>+IF(J75=$J$2,XIRR($F$12:F75,$K$12:K75)," ")</f>
        <v> </v>
      </c>
      <c r="J75" s="20">
        <f>IF(J74=" "," ",IF(EDATE(J74,1)&gt;$J$2," ",EDATE($J$13,L74)))</f>
        <v>42980</v>
      </c>
      <c r="K75" s="20">
        <f t="shared" si="20"/>
        <v>42980</v>
      </c>
      <c r="L75" s="19">
        <f t="shared" si="22"/>
        <v>63</v>
      </c>
      <c r="M75" s="26">
        <f t="shared" si="23"/>
        <v>31</v>
      </c>
      <c r="N75" s="26">
        <f t="shared" si="24"/>
        <v>0</v>
      </c>
      <c r="O75" s="19">
        <f t="shared" si="25"/>
        <v>2</v>
      </c>
      <c r="P75" s="19">
        <f t="shared" si="26"/>
        <v>9</v>
      </c>
      <c r="Q75" s="19">
        <f t="shared" si="27"/>
        <v>2017</v>
      </c>
      <c r="R75" s="23">
        <f t="shared" si="28"/>
        <v>42980</v>
      </c>
      <c r="S75" s="20">
        <f t="shared" si="13"/>
        <v>42980</v>
      </c>
      <c r="T75" s="19"/>
      <c r="U75" s="31">
        <v>62</v>
      </c>
      <c r="V75" s="31">
        <f t="shared" si="15"/>
        <v>7361.083333333333</v>
      </c>
      <c r="W75" s="31"/>
      <c r="X75" s="31">
        <v>62</v>
      </c>
      <c r="Y75" s="31">
        <f t="shared" si="33"/>
        <v>4047.070876682525</v>
      </c>
      <c r="Z75" s="31"/>
    </row>
    <row r="76" spans="1:26" ht="10.5">
      <c r="A76" s="21">
        <f t="shared" si="16"/>
        <v>43010</v>
      </c>
      <c r="B76" s="22">
        <f t="shared" si="21"/>
        <v>2984276.8916012906</v>
      </c>
      <c r="C76" s="22">
        <f t="shared" si="17"/>
        <v>280156.1879222626</v>
      </c>
      <c r="D76" s="22">
        <f t="shared" si="18"/>
        <v>37019.01210920763</v>
      </c>
      <c r="E76" s="22"/>
      <c r="F76" s="22">
        <f t="shared" si="19"/>
        <v>317175.2000314702</v>
      </c>
      <c r="G76" s="22">
        <f>+IF(A76=" "," ",IF(J77=" ",($H$2-SUM($C$12:C75)+D76),(1+$B$2/365*365/12)^$C$2*$B$2/365*365/12/((1+$B$2/365*365/12)^$C$2-1)*$H$2))</f>
        <v>317175.2000314702</v>
      </c>
      <c r="H76" s="25" t="str">
        <f>+IF(J76=$J$2,XIRR($G$12:G76,$K$12:K76)," ")</f>
        <v> </v>
      </c>
      <c r="I76" s="25" t="str">
        <f>+IF(J76=$J$2,XIRR($F$12:F76,$K$12:K76)," ")</f>
        <v> </v>
      </c>
      <c r="J76" s="20">
        <f>IF(J75=" "," ",IF(EDATE(J75,1)&gt;$J$2," ",EDATE($J$13,L75)))</f>
        <v>43010</v>
      </c>
      <c r="K76" s="20">
        <f t="shared" si="20"/>
        <v>43010</v>
      </c>
      <c r="L76" s="19">
        <f t="shared" si="22"/>
        <v>64</v>
      </c>
      <c r="M76" s="26">
        <f t="shared" si="23"/>
        <v>30</v>
      </c>
      <c r="N76" s="26">
        <f t="shared" si="24"/>
        <v>0</v>
      </c>
      <c r="O76" s="19">
        <f t="shared" si="25"/>
        <v>2</v>
      </c>
      <c r="P76" s="19">
        <f t="shared" si="26"/>
        <v>10</v>
      </c>
      <c r="Q76" s="19">
        <f t="shared" si="27"/>
        <v>2017</v>
      </c>
      <c r="R76" s="23">
        <f t="shared" si="28"/>
        <v>43010</v>
      </c>
      <c r="S76" s="20">
        <f t="shared" si="13"/>
        <v>43010</v>
      </c>
      <c r="T76" s="19"/>
      <c r="U76" s="31">
        <v>63</v>
      </c>
      <c r="V76" s="31">
        <f t="shared" si="15"/>
        <v>7361.083333333333</v>
      </c>
      <c r="W76" s="31"/>
      <c r="X76" s="31">
        <v>63</v>
      </c>
      <c r="Y76" s="31">
        <f t="shared" si="33"/>
        <v>4047.070876682525</v>
      </c>
      <c r="Z76" s="31"/>
    </row>
    <row r="77" spans="1:26" ht="10.5">
      <c r="A77" s="21">
        <f t="shared" si="16"/>
        <v>43041</v>
      </c>
      <c r="B77" s="22">
        <f t="shared" si="21"/>
        <v>2704120.703679028</v>
      </c>
      <c r="C77" s="22">
        <f t="shared" si="17"/>
        <v>282725.4431215867</v>
      </c>
      <c r="D77" s="22">
        <f t="shared" si="18"/>
        <v>34449.7569098835</v>
      </c>
      <c r="E77" s="22"/>
      <c r="F77" s="22">
        <f t="shared" si="19"/>
        <v>317175.2000314702</v>
      </c>
      <c r="G77" s="22">
        <f>+IF(A77=" "," ",IF(J78=" ",($H$2-SUM($C$12:C76)+D77),(1+$B$2/365*365/12)^$C$2*$B$2/365*365/12/((1+$B$2/365*365/12)^$C$2-1)*$H$2))</f>
        <v>317175.2000314702</v>
      </c>
      <c r="H77" s="25" t="str">
        <f>+IF(J77=$J$2,XIRR($G$12:G77,$K$12:K77)," ")</f>
        <v> </v>
      </c>
      <c r="I77" s="25" t="str">
        <f>+IF(J77=$J$2,XIRR($F$12:F77,$K$12:K77)," ")</f>
        <v> </v>
      </c>
      <c r="J77" s="20">
        <f>IF(J76=" "," ",IF(EDATE(J76,1)&gt;$J$2," ",EDATE($J$13,L76)))</f>
        <v>43041</v>
      </c>
      <c r="K77" s="20">
        <f t="shared" si="20"/>
        <v>43041</v>
      </c>
      <c r="L77" s="19">
        <f t="shared" si="22"/>
        <v>65</v>
      </c>
      <c r="M77" s="26">
        <f t="shared" si="23"/>
        <v>31</v>
      </c>
      <c r="N77" s="26">
        <f t="shared" si="24"/>
        <v>0</v>
      </c>
      <c r="O77" s="19">
        <f t="shared" si="25"/>
        <v>2</v>
      </c>
      <c r="P77" s="19">
        <f t="shared" si="26"/>
        <v>11</v>
      </c>
      <c r="Q77" s="19">
        <f t="shared" si="27"/>
        <v>2017</v>
      </c>
      <c r="R77" s="23">
        <f t="shared" si="28"/>
        <v>43041</v>
      </c>
      <c r="S77" s="20">
        <f t="shared" si="13"/>
        <v>43041</v>
      </c>
      <c r="T77" s="19"/>
      <c r="U77" s="31">
        <v>64</v>
      </c>
      <c r="V77" s="31">
        <f t="shared" si="15"/>
        <v>7361.083333333333</v>
      </c>
      <c r="W77" s="31"/>
      <c r="X77" s="31">
        <v>64</v>
      </c>
      <c r="Y77" s="31">
        <f t="shared" si="33"/>
        <v>4047.070876682525</v>
      </c>
      <c r="Z77" s="31"/>
    </row>
    <row r="78" spans="1:26" ht="10.5">
      <c r="A78" s="21">
        <f t="shared" si="16"/>
        <v>43073</v>
      </c>
      <c r="B78" s="22">
        <f t="shared" si="21"/>
        <v>2421395.260557441</v>
      </c>
      <c r="C78" s="22">
        <f t="shared" si="17"/>
        <v>287322.38175062503</v>
      </c>
      <c r="D78" s="22">
        <f t="shared" si="18"/>
        <v>29852.818280845164</v>
      </c>
      <c r="E78" s="22"/>
      <c r="F78" s="22">
        <f t="shared" si="19"/>
        <v>317175.2000314702</v>
      </c>
      <c r="G78" s="22">
        <f>+IF(A78=" "," ",IF(J79=" ",($H$2-SUM($C$12:C77)+D78),(1+$B$2/365*365/12)^$C$2*$B$2/365*365/12/((1+$B$2/365*365/12)^$C$2-1)*$H$2))</f>
        <v>317175.2000314702</v>
      </c>
      <c r="H78" s="25" t="str">
        <f>+IF(J78=$J$2,XIRR($G$12:G78,$K$12:K78)," ")</f>
        <v> </v>
      </c>
      <c r="I78" s="25" t="str">
        <f>+IF(J78=$J$2,XIRR($F$12:F78,$K$12:K78)," ")</f>
        <v> </v>
      </c>
      <c r="J78" s="20">
        <f>IF(J77=" "," ",IF(EDATE(J77,1)&gt;$J$2," ",EDATE($J$13,L77)))</f>
        <v>43071</v>
      </c>
      <c r="K78" s="20">
        <f t="shared" si="20"/>
        <v>43071</v>
      </c>
      <c r="L78" s="19">
        <f t="shared" si="22"/>
        <v>66</v>
      </c>
      <c r="M78" s="26">
        <f t="shared" si="23"/>
        <v>30</v>
      </c>
      <c r="N78" s="26">
        <f t="shared" si="24"/>
        <v>0</v>
      </c>
      <c r="O78" s="19">
        <f t="shared" si="25"/>
        <v>2</v>
      </c>
      <c r="P78" s="19">
        <f t="shared" si="26"/>
        <v>12</v>
      </c>
      <c r="Q78" s="19">
        <f t="shared" si="27"/>
        <v>2017</v>
      </c>
      <c r="R78" s="23">
        <f t="shared" si="28"/>
        <v>43071</v>
      </c>
      <c r="S78" s="20">
        <f aca="true" t="shared" si="34" ref="S78:S141">IF(R78=" "," ",VALUE(R78))</f>
        <v>43071</v>
      </c>
      <c r="T78" s="19"/>
      <c r="U78" s="31">
        <v>65</v>
      </c>
      <c r="V78" s="31">
        <f t="shared" si="15"/>
        <v>7361.083333333333</v>
      </c>
      <c r="W78" s="31"/>
      <c r="X78" s="31">
        <v>65</v>
      </c>
      <c r="Y78" s="31">
        <f t="shared" si="33"/>
        <v>4047.070876682525</v>
      </c>
      <c r="Z78" s="31"/>
    </row>
    <row r="79" spans="1:26" ht="10.5">
      <c r="A79" s="21">
        <f t="shared" si="16"/>
        <v>43108</v>
      </c>
      <c r="B79" s="22">
        <f t="shared" si="21"/>
        <v>2134072.878806816</v>
      </c>
      <c r="C79" s="22">
        <f t="shared" si="17"/>
        <v>289751.54085071164</v>
      </c>
      <c r="D79" s="22">
        <f t="shared" si="18"/>
        <v>27423.65918075858</v>
      </c>
      <c r="E79" s="22"/>
      <c r="F79" s="22">
        <f t="shared" si="19"/>
        <v>317175.2000314702</v>
      </c>
      <c r="G79" s="22">
        <f>+IF(A79=" "," ",IF(J80=" ",($H$2-SUM($C$12:C78)+D79),(1+$B$2/365*365/12)^$C$2*$B$2/365*365/12/((1+$B$2/365*365/12)^$C$2-1)*$H$2))</f>
        <v>317175.2000314702</v>
      </c>
      <c r="H79" s="25" t="str">
        <f>+IF(J79=$J$2,XIRR($G$12:G79,$K$12:K79)," ")</f>
        <v> </v>
      </c>
      <c r="I79" s="25" t="str">
        <f>+IF(J79=$J$2,XIRR($F$12:F79,$K$12:K79)," ")</f>
        <v> </v>
      </c>
      <c r="J79" s="20">
        <f>IF(J78=" "," ",IF(EDATE(J78,1)&gt;$J$2," ",EDATE($J$13,L78)))</f>
        <v>43102</v>
      </c>
      <c r="K79" s="20">
        <f t="shared" si="20"/>
        <v>43102</v>
      </c>
      <c r="L79" s="19">
        <f t="shared" si="22"/>
        <v>67</v>
      </c>
      <c r="M79" s="26">
        <f t="shared" si="23"/>
        <v>31</v>
      </c>
      <c r="N79" s="26">
        <f t="shared" si="24"/>
        <v>0</v>
      </c>
      <c r="O79" s="19">
        <f t="shared" si="25"/>
        <v>2</v>
      </c>
      <c r="P79" s="19">
        <f t="shared" si="26"/>
        <v>1</v>
      </c>
      <c r="Q79" s="19">
        <f t="shared" si="27"/>
        <v>2018</v>
      </c>
      <c r="R79" s="23" t="str">
        <f t="shared" si="28"/>
        <v>8/1/2018</v>
      </c>
      <c r="S79" s="20">
        <f t="shared" si="34"/>
        <v>43108</v>
      </c>
      <c r="T79" s="19"/>
      <c r="U79" s="31">
        <v>66</v>
      </c>
      <c r="V79" s="31">
        <f t="shared" si="15"/>
        <v>7361.083333333333</v>
      </c>
      <c r="W79" s="31"/>
      <c r="X79" s="31">
        <v>66</v>
      </c>
      <c r="Y79" s="31">
        <f t="shared" si="33"/>
        <v>4047.070876682525</v>
      </c>
      <c r="Z79" s="31"/>
    </row>
    <row r="80" spans="1:26" ht="10.5">
      <c r="A80" s="21">
        <f t="shared" si="16"/>
        <v>43133</v>
      </c>
      <c r="B80" s="22">
        <f t="shared" si="21"/>
        <v>1844321.3379561044</v>
      </c>
      <c r="C80" s="22">
        <f t="shared" si="17"/>
        <v>292964.59562527423</v>
      </c>
      <c r="D80" s="22">
        <f t="shared" si="18"/>
        <v>24210.604406195962</v>
      </c>
      <c r="E80" s="22"/>
      <c r="F80" s="22">
        <f t="shared" si="19"/>
        <v>317175.2000314702</v>
      </c>
      <c r="G80" s="22">
        <f>+IF(A80=" "," ",IF(J81=" ",($H$2-SUM($C$12:C79)+D80),(1+$B$2/365*365/12)^$C$2*$B$2/365*365/12/((1+$B$2/365*365/12)^$C$2-1)*$H$2))</f>
        <v>317175.2000314702</v>
      </c>
      <c r="H80" s="25" t="str">
        <f>+IF(J80=$J$2,XIRR($G$12:G80,$K$12:K80)," ")</f>
        <v> </v>
      </c>
      <c r="I80" s="25" t="str">
        <f>+IF(J80=$J$2,XIRR($F$12:F80,$K$12:K80)," ")</f>
        <v> </v>
      </c>
      <c r="J80" s="20">
        <f>IF(J79=" "," ",IF(EDATE(J79,1)&gt;$J$2," ",EDATE($J$13,L79)))</f>
        <v>43133</v>
      </c>
      <c r="K80" s="20">
        <f t="shared" si="20"/>
        <v>43133</v>
      </c>
      <c r="L80" s="19">
        <f t="shared" si="22"/>
        <v>68</v>
      </c>
      <c r="M80" s="26">
        <f t="shared" si="23"/>
        <v>31</v>
      </c>
      <c r="N80" s="26">
        <f t="shared" si="24"/>
        <v>0</v>
      </c>
      <c r="O80" s="19">
        <f t="shared" si="25"/>
        <v>2</v>
      </c>
      <c r="P80" s="19">
        <f t="shared" si="26"/>
        <v>2</v>
      </c>
      <c r="Q80" s="19">
        <f t="shared" si="27"/>
        <v>2018</v>
      </c>
      <c r="R80" s="23">
        <f t="shared" si="28"/>
        <v>43133</v>
      </c>
      <c r="S80" s="20">
        <f t="shared" si="34"/>
        <v>43133</v>
      </c>
      <c r="T80" s="19"/>
      <c r="U80" s="31">
        <v>67</v>
      </c>
      <c r="V80" s="31">
        <f aca="true" t="shared" si="35" ref="V80:V143">IF(A80=" "," ",($F$2/12))</f>
        <v>7361.083333333333</v>
      </c>
      <c r="W80" s="31"/>
      <c r="X80" s="31">
        <v>67</v>
      </c>
      <c r="Y80" s="31">
        <f t="shared" si="33"/>
        <v>4047.070876682525</v>
      </c>
      <c r="Z80" s="31"/>
    </row>
    <row r="81" spans="1:26" ht="10.5">
      <c r="A81" s="21">
        <f t="shared" si="16"/>
        <v>43161</v>
      </c>
      <c r="B81" s="22">
        <f t="shared" si="21"/>
        <v>1551356.74233083</v>
      </c>
      <c r="C81" s="22">
        <f t="shared" si="17"/>
        <v>299323.9717635538</v>
      </c>
      <c r="D81" s="22">
        <f t="shared" si="18"/>
        <v>17851.228267916402</v>
      </c>
      <c r="E81" s="22"/>
      <c r="F81" s="22">
        <f t="shared" si="19"/>
        <v>317175.2000314702</v>
      </c>
      <c r="G81" s="22">
        <f>+IF(A81=" "," ",IF(J82=" ",($H$2-SUM($C$12:C80)+D81),(1+$B$2/365*365/12)^$C$2*$B$2/365*365/12/((1+$B$2/365*365/12)^$C$2-1)*$H$2))</f>
        <v>317175.2000314702</v>
      </c>
      <c r="H81" s="25" t="str">
        <f>+IF(J81=$J$2,XIRR($G$12:G81,$K$12:K81)," ")</f>
        <v> </v>
      </c>
      <c r="I81" s="25" t="str">
        <f>+IF(J81=$J$2,XIRR($F$12:F81,$K$12:K81)," ")</f>
        <v> </v>
      </c>
      <c r="J81" s="20">
        <f>IF(J80=" "," ",IF(EDATE(J80,1)&gt;$J$2," ",EDATE($J$13,L80)))</f>
        <v>43161</v>
      </c>
      <c r="K81" s="20">
        <f t="shared" si="20"/>
        <v>43161</v>
      </c>
      <c r="L81" s="19">
        <f t="shared" si="22"/>
        <v>69</v>
      </c>
      <c r="M81" s="26">
        <f t="shared" si="23"/>
        <v>28</v>
      </c>
      <c r="N81" s="26">
        <f t="shared" si="24"/>
        <v>0</v>
      </c>
      <c r="O81" s="19">
        <f t="shared" si="25"/>
        <v>2</v>
      </c>
      <c r="P81" s="19">
        <f t="shared" si="26"/>
        <v>3</v>
      </c>
      <c r="Q81" s="19">
        <f t="shared" si="27"/>
        <v>2018</v>
      </c>
      <c r="R81" s="23">
        <f t="shared" si="28"/>
        <v>43161</v>
      </c>
      <c r="S81" s="20">
        <f t="shared" si="34"/>
        <v>43161</v>
      </c>
      <c r="T81" s="19"/>
      <c r="U81" s="31">
        <v>68</v>
      </c>
      <c r="V81" s="31">
        <f t="shared" si="35"/>
        <v>7361.083333333333</v>
      </c>
      <c r="W81" s="31"/>
      <c r="X81" s="31">
        <v>68</v>
      </c>
      <c r="Y81" s="31">
        <f t="shared" si="33"/>
        <v>4047.070876682525</v>
      </c>
      <c r="Z81" s="31"/>
    </row>
    <row r="82" spans="1:26" ht="10.5">
      <c r="A82" s="21">
        <f t="shared" si="16"/>
        <v>43192</v>
      </c>
      <c r="B82" s="22">
        <f t="shared" si="21"/>
        <v>1252032.7705672763</v>
      </c>
      <c r="C82" s="22">
        <f t="shared" si="17"/>
        <v>301224.64555712</v>
      </c>
      <c r="D82" s="22">
        <f t="shared" si="18"/>
        <v>15950.55447435023</v>
      </c>
      <c r="E82" s="22"/>
      <c r="F82" s="22">
        <f t="shared" si="19"/>
        <v>317175.2000314702</v>
      </c>
      <c r="G82" s="22">
        <f>+IF(A82=" "," ",IF(J83=" ",($H$2-SUM($C$12:C81)+D82),(1+$B$2/365*365/12)^$C$2*$B$2/365*365/12/((1+$B$2/365*365/12)^$C$2-1)*$H$2))</f>
        <v>317175.2000314702</v>
      </c>
      <c r="H82" s="25" t="str">
        <f>+IF(J82=$J$2,XIRR($G$12:G82,$K$12:K82)," ")</f>
        <v> </v>
      </c>
      <c r="I82" s="25" t="str">
        <f>+IF(J82=$J$2,XIRR($F$12:F82,$K$12:K82)," ")</f>
        <v> </v>
      </c>
      <c r="J82" s="20">
        <f>IF(J81=" "," ",IF(EDATE(J81,1)&gt;$J$2," ",EDATE($J$13,L81)))</f>
        <v>43192</v>
      </c>
      <c r="K82" s="20">
        <f t="shared" si="20"/>
        <v>43192</v>
      </c>
      <c r="L82" s="19">
        <f t="shared" si="22"/>
        <v>70</v>
      </c>
      <c r="M82" s="26">
        <f t="shared" si="23"/>
        <v>31</v>
      </c>
      <c r="N82" s="26">
        <f t="shared" si="24"/>
        <v>0</v>
      </c>
      <c r="O82" s="19">
        <f t="shared" si="25"/>
        <v>2</v>
      </c>
      <c r="P82" s="19">
        <f t="shared" si="26"/>
        <v>4</v>
      </c>
      <c r="Q82" s="19">
        <f t="shared" si="27"/>
        <v>2018</v>
      </c>
      <c r="R82" s="23">
        <f t="shared" si="28"/>
        <v>43192</v>
      </c>
      <c r="S82" s="20">
        <f t="shared" si="34"/>
        <v>43192</v>
      </c>
      <c r="T82" s="19"/>
      <c r="U82" s="31">
        <v>69</v>
      </c>
      <c r="V82" s="31">
        <f t="shared" si="35"/>
        <v>7361.083333333333</v>
      </c>
      <c r="W82" s="31"/>
      <c r="X82" s="31">
        <v>69</v>
      </c>
      <c r="Y82" s="31">
        <f t="shared" si="33"/>
        <v>4047.070876682525</v>
      </c>
      <c r="Z82" s="31"/>
    </row>
    <row r="83" spans="1:26" ht="10.5">
      <c r="A83" s="21">
        <f t="shared" si="16"/>
        <v>43222</v>
      </c>
      <c r="B83" s="22">
        <f t="shared" si="21"/>
        <v>950808.1250101563</v>
      </c>
      <c r="C83" s="22">
        <f t="shared" si="17"/>
        <v>305452.9080792902</v>
      </c>
      <c r="D83" s="22">
        <f t="shared" si="18"/>
        <v>11722.291952180009</v>
      </c>
      <c r="E83" s="22"/>
      <c r="F83" s="22">
        <f t="shared" si="19"/>
        <v>317175.2000314702</v>
      </c>
      <c r="G83" s="22">
        <f>+IF(A83=" "," ",IF(J84=" ",($H$2-SUM($C$12:C82)+D83),(1+$B$2/365*365/12)^$C$2*$B$2/365*365/12/((1+$B$2/365*365/12)^$C$2-1)*$H$2))</f>
        <v>317175.2000314702</v>
      </c>
      <c r="H83" s="25" t="str">
        <f>+IF(J83=$J$2,XIRR($G$12:G83,$K$12:K83)," ")</f>
        <v> </v>
      </c>
      <c r="I83" s="25" t="str">
        <f>+IF(J83=$J$2,XIRR($F$12:F83,$K$12:K83)," ")</f>
        <v> </v>
      </c>
      <c r="J83" s="20">
        <f>IF(J82=" "," ",IF(EDATE(J82,1)&gt;$J$2," ",EDATE($J$13,L82)))</f>
        <v>43222</v>
      </c>
      <c r="K83" s="20">
        <f t="shared" si="20"/>
        <v>43222</v>
      </c>
      <c r="L83" s="19">
        <f t="shared" si="22"/>
        <v>71</v>
      </c>
      <c r="M83" s="26">
        <f t="shared" si="23"/>
        <v>30</v>
      </c>
      <c r="N83" s="26">
        <f t="shared" si="24"/>
        <v>0</v>
      </c>
      <c r="O83" s="19">
        <f t="shared" si="25"/>
        <v>2</v>
      </c>
      <c r="P83" s="19">
        <f t="shared" si="26"/>
        <v>5</v>
      </c>
      <c r="Q83" s="19">
        <f t="shared" si="27"/>
        <v>2018</v>
      </c>
      <c r="R83" s="23">
        <f t="shared" si="28"/>
        <v>43222</v>
      </c>
      <c r="S83" s="20">
        <f t="shared" si="34"/>
        <v>43222</v>
      </c>
      <c r="T83" s="19"/>
      <c r="U83" s="31">
        <v>70</v>
      </c>
      <c r="V83" s="31">
        <f t="shared" si="35"/>
        <v>7361.083333333333</v>
      </c>
      <c r="W83" s="31"/>
      <c r="X83" s="31">
        <v>70</v>
      </c>
      <c r="Y83" s="31">
        <f t="shared" si="33"/>
        <v>4047.070876682525</v>
      </c>
      <c r="Z83" s="31"/>
    </row>
    <row r="84" spans="1:26" ht="10.5">
      <c r="A84" s="21">
        <f aca="true" t="shared" si="36" ref="A84:A147">+IF(S84=" "," ",IF(WEEKDAY(S84)=7,S84+2,IF(WEEKDAY(S84)=1,S84+1,S84)))</f>
        <v>43255</v>
      </c>
      <c r="B84" s="22">
        <f t="shared" si="21"/>
        <v>645355.2169308661</v>
      </c>
      <c r="C84" s="22">
        <f aca="true" t="shared" si="37" ref="C84:C147">+IF(A84=" "," ",G84-D84)</f>
        <v>308953.55137741944</v>
      </c>
      <c r="D84" s="22">
        <f aca="true" t="shared" si="38" ref="D84:D147">+IF(A84=" "," ",(B84*$B$2/365*(M84+VALUE(N84)))-IF(A83&gt;J83,B84*$B$2/365*(A83-J83),0)+IF(A83&gt;J83,B83*$B$2/365*(A83-J83)))</f>
        <v>8221.64865405076</v>
      </c>
      <c r="E84" s="22"/>
      <c r="F84" s="22">
        <f aca="true" t="shared" si="39" ref="F84:F147">+IF(A84=" "," ",C84+D84+IF(E84=" ",0,E84))</f>
        <v>317175.2000314702</v>
      </c>
      <c r="G84" s="22">
        <f>+IF(A84=" "," ",IF(J85=" ",($H$2-SUM($C$12:C83)+D84),(1+$B$2/365*365/12)^$C$2*$B$2/365*365/12/((1+$B$2/365*365/12)^$C$2-1)*$H$2))</f>
        <v>317175.2000314702</v>
      </c>
      <c r="H84" s="25" t="str">
        <f>+IF(J84=$J$2,XIRR($G$12:G84,$K$12:K84)," ")</f>
        <v> </v>
      </c>
      <c r="I84" s="25" t="str">
        <f>+IF(J84=$J$2,XIRR($F$12:F84,$K$12:K84)," ")</f>
        <v> </v>
      </c>
      <c r="J84" s="20">
        <f>IF(J83=" "," ",IF(EDATE(J83,1)&gt;$J$2," ",EDATE($J$13,L83)))</f>
        <v>43253</v>
      </c>
      <c r="K84" s="20">
        <f aca="true" t="shared" si="40" ref="K84:K147">IF(J85=" ",A84,VALUE(J84))</f>
        <v>43253</v>
      </c>
      <c r="L84" s="19">
        <f t="shared" si="22"/>
        <v>72</v>
      </c>
      <c r="M84" s="26">
        <f t="shared" si="23"/>
        <v>31</v>
      </c>
      <c r="N84" s="26">
        <f t="shared" si="24"/>
        <v>0</v>
      </c>
      <c r="O84" s="19">
        <f t="shared" si="25"/>
        <v>2</v>
      </c>
      <c r="P84" s="19">
        <f t="shared" si="26"/>
        <v>6</v>
      </c>
      <c r="Q84" s="19">
        <f t="shared" si="27"/>
        <v>2018</v>
      </c>
      <c r="R84" s="23">
        <f t="shared" si="28"/>
        <v>43253</v>
      </c>
      <c r="S84" s="20">
        <f t="shared" si="34"/>
        <v>43253</v>
      </c>
      <c r="T84" s="19"/>
      <c r="U84" s="31">
        <v>71</v>
      </c>
      <c r="V84" s="31">
        <f t="shared" si="35"/>
        <v>7361.083333333333</v>
      </c>
      <c r="W84" s="31"/>
      <c r="X84" s="31">
        <v>71</v>
      </c>
      <c r="Y84" s="31">
        <f t="shared" si="33"/>
        <v>4047.070876682525</v>
      </c>
      <c r="Z84" s="31"/>
    </row>
    <row r="85" spans="1:26" ht="10.5">
      <c r="A85" s="21">
        <f t="shared" si="36"/>
        <v>43283</v>
      </c>
      <c r="B85" s="22">
        <f aca="true" t="shared" si="41" ref="B85:B148">+IF(A85=" "," ",(B84-C84))</f>
        <v>336401.6655534467</v>
      </c>
      <c r="C85" s="22">
        <f t="shared" si="37"/>
        <v>336401.665553445</v>
      </c>
      <c r="D85" s="22">
        <f t="shared" si="38"/>
        <v>4401.352220284208</v>
      </c>
      <c r="E85" s="22" t="str">
        <f>IF(A86=" "," ",IF(U98=U98,SUM(V86:V97),W85+SUM(V86:V97))+IF(X98=X98,SUM(Y86:Y97),Z85+SUM(Y86:Y97)))</f>
        <v> </v>
      </c>
      <c r="F85" s="22">
        <f t="shared" si="39"/>
        <v>340803.0177737292</v>
      </c>
      <c r="G85" s="22">
        <f>+IF(A85=" "," ",IF(J86=" ",($H$2-SUM($C$12:C84)+D85),(1+$B$2/365*365/12)^$C$2*$B$2/365*365/12/((1+$B$2/365*365/12)^$C$2-1)*$H$2))</f>
        <v>340803.0177737292</v>
      </c>
      <c r="H85" s="25">
        <f>+IF(J85=$J$2,XIRR($G$12:G85,$K$12:K85)," ")</f>
        <v>0.16085531115531926</v>
      </c>
      <c r="I85" s="25">
        <f>+IF(J85=$J$2,XIRR($F$12:F85,$K$12:K85)," ")</f>
        <v>0.1914760053157806</v>
      </c>
      <c r="J85" s="20">
        <f>IF(J84=" "," ",IF(EDATE(J84,1)&gt;$J$2," ",EDATE($J$13,L84)))</f>
        <v>43283</v>
      </c>
      <c r="K85" s="20">
        <f t="shared" si="40"/>
        <v>43283</v>
      </c>
      <c r="L85" s="19">
        <f aca="true" t="shared" si="42" ref="L85:L148">IF(J85=" "," ",L84+1)</f>
        <v>73</v>
      </c>
      <c r="M85" s="26">
        <f aca="true" t="shared" si="43" ref="M85:M148">+IF(J85=" "," ",(J85-J84))</f>
        <v>30</v>
      </c>
      <c r="N85" s="26">
        <f aca="true" t="shared" si="44" ref="N85:N148">IF(A86=" ",IF(J85=A85,0,(A85-J85)),0)</f>
        <v>0</v>
      </c>
      <c r="O85" s="19">
        <f aca="true" t="shared" si="45" ref="O85:O148">IF(J85=" "," ",DAY(J85))</f>
        <v>2</v>
      </c>
      <c r="P85" s="19">
        <f aca="true" t="shared" si="46" ref="P85:P148">IF(J85=" "," ",MONTH(J85))</f>
        <v>7</v>
      </c>
      <c r="Q85" s="19">
        <f aca="true" t="shared" si="47" ref="Q85:Q148">IF(J85=" "," ",YEAR(J85))</f>
        <v>2018</v>
      </c>
      <c r="R85" s="23">
        <f aca="true" t="shared" si="48" ref="R85:R148">IF(O85=" "," ",IF(AND(OR(O85=1,O85=2,O85=3,O85=4,O85=5,O85=6,O85=7),P85=1),CONCATENATE($T$12,"/",Q85),IF(AND(O85=28,P85=1),CONCATENATE($T$13,"/",Q85),IF(AND(O85=28,P85=5),CONCATENATE($T$14,"/",Q85),IF(AND(O85=5,P85=7),CONCATENATE($T$15,"/",Q85),IF(AND(O85=21,P85=9),CONCATENATE($T$16,"/",Q85),IF(AND(O85=31,P85=12),CONCATENATE($T$16,"/",Q85),J85)))))))</f>
        <v>43283</v>
      </c>
      <c r="S85" s="20">
        <f t="shared" si="34"/>
        <v>43283</v>
      </c>
      <c r="T85" s="19"/>
      <c r="U85" s="31">
        <v>72</v>
      </c>
      <c r="V85" s="31">
        <f t="shared" si="35"/>
        <v>7361.083333333333</v>
      </c>
      <c r="W85" s="31">
        <f>+$F$2</f>
        <v>88333</v>
      </c>
      <c r="X85" s="31">
        <v>72</v>
      </c>
      <c r="Y85" s="31">
        <f t="shared" si="33"/>
        <v>4047.070876682525</v>
      </c>
      <c r="Z85" s="31" t="e">
        <f>+instruction!$D$23*annuity!B86</f>
        <v>#VALUE!</v>
      </c>
    </row>
    <row r="86" spans="1:26" ht="10.5">
      <c r="A86" s="21" t="str">
        <f t="shared" si="36"/>
        <v> </v>
      </c>
      <c r="B86" s="22" t="str">
        <f t="shared" si="41"/>
        <v> </v>
      </c>
      <c r="C86" s="22" t="str">
        <f t="shared" si="37"/>
        <v> </v>
      </c>
      <c r="D86" s="22" t="str">
        <f t="shared" si="38"/>
        <v> </v>
      </c>
      <c r="E86" s="22"/>
      <c r="F86" s="22" t="str">
        <f t="shared" si="39"/>
        <v> </v>
      </c>
      <c r="G86" s="22" t="str">
        <f>+IF(A86=" "," ",IF(J87=" ",($H$2-SUM($C$12:C85)+D86),(1+$B$2/365*365/12)^$C$2*$B$2/365*365/12/((1+$B$2/365*365/12)^$C$2-1)*$H$2))</f>
        <v> </v>
      </c>
      <c r="H86" s="25" t="str">
        <f>+IF(J86=$J$2,XIRR($G$12:G86,$K$12:K86)," ")</f>
        <v> </v>
      </c>
      <c r="I86" s="25" t="str">
        <f>+IF(J86=$J$2,XIRR($F$12:F86,$K$12:K86)," ")</f>
        <v> </v>
      </c>
      <c r="J86" s="20" t="str">
        <f>IF(J85=" "," ",IF(EDATE(J85,1)&gt;$J$2," ",EDATE($J$13,L85)))</f>
        <v> </v>
      </c>
      <c r="K86" s="20" t="str">
        <f t="shared" si="40"/>
        <v> </v>
      </c>
      <c r="L86" s="19" t="str">
        <f t="shared" si="42"/>
        <v> </v>
      </c>
      <c r="M86" s="26" t="str">
        <f t="shared" si="43"/>
        <v> </v>
      </c>
      <c r="N86" s="26">
        <f t="shared" si="44"/>
        <v>0</v>
      </c>
      <c r="O86" s="19" t="str">
        <f t="shared" si="45"/>
        <v> </v>
      </c>
      <c r="P86" s="19" t="str">
        <f t="shared" si="46"/>
        <v> </v>
      </c>
      <c r="Q86" s="19" t="str">
        <f t="shared" si="47"/>
        <v> </v>
      </c>
      <c r="R86" s="23" t="str">
        <f t="shared" si="48"/>
        <v> </v>
      </c>
      <c r="S86" s="20" t="str">
        <f t="shared" si="34"/>
        <v> </v>
      </c>
      <c r="T86" s="19"/>
      <c r="U86" s="31">
        <v>73</v>
      </c>
      <c r="V86" s="31" t="str">
        <f t="shared" si="35"/>
        <v> </v>
      </c>
      <c r="W86" s="31"/>
      <c r="X86" s="31">
        <v>73</v>
      </c>
      <c r="Y86" s="31" t="str">
        <f aca="true" t="shared" si="49" ref="Y86:Y97">IF(A86=" "," ",($Z$85/12))</f>
        <v> </v>
      </c>
      <c r="Z86" s="31"/>
    </row>
    <row r="87" spans="1:26" ht="10.5">
      <c r="A87" s="21" t="str">
        <f t="shared" si="36"/>
        <v> </v>
      </c>
      <c r="B87" s="22" t="str">
        <f t="shared" si="41"/>
        <v> </v>
      </c>
      <c r="C87" s="22" t="str">
        <f t="shared" si="37"/>
        <v> </v>
      </c>
      <c r="D87" s="22" t="str">
        <f t="shared" si="38"/>
        <v> </v>
      </c>
      <c r="E87" s="22"/>
      <c r="F87" s="22" t="str">
        <f t="shared" si="39"/>
        <v> </v>
      </c>
      <c r="G87" s="22" t="str">
        <f>+IF(A87=" "," ",IF(J88=" ",($H$2-SUM($C$12:C86)+D87),(1+$B$2/365*365/12)^$C$2*$B$2/365*365/12/((1+$B$2/365*365/12)^$C$2-1)*$H$2))</f>
        <v> </v>
      </c>
      <c r="H87" s="25" t="str">
        <f>+IF(J87=$J$2,XIRR($G$12:G87,$K$12:K87)," ")</f>
        <v> </v>
      </c>
      <c r="I87" s="25" t="str">
        <f>+IF(J87=$J$2,XIRR($F$12:F87,$K$12:K87)," ")</f>
        <v> </v>
      </c>
      <c r="J87" s="20" t="str">
        <f>IF(J86=" "," ",IF(EDATE(J86,1)&gt;$J$2," ",EDATE($J$13,L86)))</f>
        <v> </v>
      </c>
      <c r="K87" s="20" t="str">
        <f t="shared" si="40"/>
        <v> </v>
      </c>
      <c r="L87" s="19" t="str">
        <f t="shared" si="42"/>
        <v> </v>
      </c>
      <c r="M87" s="26" t="str">
        <f t="shared" si="43"/>
        <v> </v>
      </c>
      <c r="N87" s="26">
        <f t="shared" si="44"/>
        <v>0</v>
      </c>
      <c r="O87" s="19" t="str">
        <f t="shared" si="45"/>
        <v> </v>
      </c>
      <c r="P87" s="19" t="str">
        <f t="shared" si="46"/>
        <v> </v>
      </c>
      <c r="Q87" s="19" t="str">
        <f t="shared" si="47"/>
        <v> </v>
      </c>
      <c r="R87" s="23" t="str">
        <f t="shared" si="48"/>
        <v> </v>
      </c>
      <c r="S87" s="20" t="str">
        <f t="shared" si="34"/>
        <v> </v>
      </c>
      <c r="T87" s="19"/>
      <c r="U87" s="31">
        <v>74</v>
      </c>
      <c r="V87" s="31" t="str">
        <f t="shared" si="35"/>
        <v> </v>
      </c>
      <c r="W87" s="31"/>
      <c r="X87" s="31">
        <v>74</v>
      </c>
      <c r="Y87" s="31" t="str">
        <f t="shared" si="49"/>
        <v> </v>
      </c>
      <c r="Z87" s="31"/>
    </row>
    <row r="88" spans="1:26" ht="10.5">
      <c r="A88" s="21" t="str">
        <f t="shared" si="36"/>
        <v> </v>
      </c>
      <c r="B88" s="22" t="str">
        <f t="shared" si="41"/>
        <v> </v>
      </c>
      <c r="C88" s="22" t="str">
        <f t="shared" si="37"/>
        <v> </v>
      </c>
      <c r="D88" s="22" t="str">
        <f t="shared" si="38"/>
        <v> </v>
      </c>
      <c r="E88" s="22"/>
      <c r="F88" s="22" t="str">
        <f t="shared" si="39"/>
        <v> </v>
      </c>
      <c r="G88" s="22" t="str">
        <f>+IF(A88=" "," ",IF(J89=" ",($H$2-SUM($C$12:C87)+D88),(1+$B$2/365*365/12)^$C$2*$B$2/365*365/12/((1+$B$2/365*365/12)^$C$2-1)*$H$2))</f>
        <v> </v>
      </c>
      <c r="H88" s="25" t="str">
        <f>+IF(J88=$J$2,XIRR($G$12:G88,$K$12:K88)," ")</f>
        <v> </v>
      </c>
      <c r="I88" s="25" t="str">
        <f>+IF(J88=$J$2,XIRR($F$12:F88,$K$12:K88)," ")</f>
        <v> </v>
      </c>
      <c r="J88" s="20" t="str">
        <f>IF(J87=" "," ",IF(EDATE(J87,1)&gt;$J$2," ",EDATE($J$13,L87)))</f>
        <v> </v>
      </c>
      <c r="K88" s="20" t="str">
        <f t="shared" si="40"/>
        <v> </v>
      </c>
      <c r="L88" s="19" t="str">
        <f t="shared" si="42"/>
        <v> </v>
      </c>
      <c r="M88" s="26" t="str">
        <f t="shared" si="43"/>
        <v> </v>
      </c>
      <c r="N88" s="26">
        <f t="shared" si="44"/>
        <v>0</v>
      </c>
      <c r="O88" s="19" t="str">
        <f t="shared" si="45"/>
        <v> </v>
      </c>
      <c r="P88" s="19" t="str">
        <f t="shared" si="46"/>
        <v> </v>
      </c>
      <c r="Q88" s="19" t="str">
        <f t="shared" si="47"/>
        <v> </v>
      </c>
      <c r="R88" s="23" t="str">
        <f t="shared" si="48"/>
        <v> </v>
      </c>
      <c r="S88" s="20" t="str">
        <f t="shared" si="34"/>
        <v> </v>
      </c>
      <c r="T88" s="19"/>
      <c r="U88" s="31">
        <v>75</v>
      </c>
      <c r="V88" s="31" t="str">
        <f t="shared" si="35"/>
        <v> </v>
      </c>
      <c r="W88" s="31"/>
      <c r="X88" s="31">
        <v>75</v>
      </c>
      <c r="Y88" s="31" t="str">
        <f t="shared" si="49"/>
        <v> </v>
      </c>
      <c r="Z88" s="31"/>
    </row>
    <row r="89" spans="1:26" ht="10.5">
      <c r="A89" s="21" t="str">
        <f t="shared" si="36"/>
        <v> </v>
      </c>
      <c r="B89" s="22" t="str">
        <f t="shared" si="41"/>
        <v> </v>
      </c>
      <c r="C89" s="22" t="str">
        <f t="shared" si="37"/>
        <v> </v>
      </c>
      <c r="D89" s="22" t="str">
        <f t="shared" si="38"/>
        <v> </v>
      </c>
      <c r="E89" s="22"/>
      <c r="F89" s="22" t="str">
        <f t="shared" si="39"/>
        <v> </v>
      </c>
      <c r="G89" s="22" t="str">
        <f>+IF(A89=" "," ",IF(J90=" ",($H$2-SUM($C$12:C88)+D89),(1+$B$2/365*365/12)^$C$2*$B$2/365*365/12/((1+$B$2/365*365/12)^$C$2-1)*$H$2))</f>
        <v> </v>
      </c>
      <c r="H89" s="25" t="str">
        <f>+IF(J89=$J$2,XIRR($G$12:G89,$K$12:K89)," ")</f>
        <v> </v>
      </c>
      <c r="I89" s="25" t="str">
        <f>+IF(J89=$J$2,XIRR($F$12:F89,$K$12:K89)," ")</f>
        <v> </v>
      </c>
      <c r="J89" s="20" t="str">
        <f>IF(J88=" "," ",IF(EDATE(J88,1)&gt;$J$2," ",EDATE($J$13,L88)))</f>
        <v> </v>
      </c>
      <c r="K89" s="20" t="str">
        <f t="shared" si="40"/>
        <v> </v>
      </c>
      <c r="L89" s="19" t="str">
        <f t="shared" si="42"/>
        <v> </v>
      </c>
      <c r="M89" s="26" t="str">
        <f t="shared" si="43"/>
        <v> </v>
      </c>
      <c r="N89" s="26">
        <f t="shared" si="44"/>
        <v>0</v>
      </c>
      <c r="O89" s="19" t="str">
        <f t="shared" si="45"/>
        <v> </v>
      </c>
      <c r="P89" s="19" t="str">
        <f t="shared" si="46"/>
        <v> </v>
      </c>
      <c r="Q89" s="19" t="str">
        <f t="shared" si="47"/>
        <v> </v>
      </c>
      <c r="R89" s="23" t="str">
        <f t="shared" si="48"/>
        <v> </v>
      </c>
      <c r="S89" s="20" t="str">
        <f t="shared" si="34"/>
        <v> </v>
      </c>
      <c r="T89" s="19"/>
      <c r="U89" s="31">
        <v>76</v>
      </c>
      <c r="V89" s="31" t="str">
        <f t="shared" si="35"/>
        <v> </v>
      </c>
      <c r="W89" s="31"/>
      <c r="X89" s="31">
        <v>76</v>
      </c>
      <c r="Y89" s="31" t="str">
        <f t="shared" si="49"/>
        <v> </v>
      </c>
      <c r="Z89" s="31"/>
    </row>
    <row r="90" spans="1:26" ht="10.5">
      <c r="A90" s="21" t="str">
        <f t="shared" si="36"/>
        <v> </v>
      </c>
      <c r="B90" s="22" t="str">
        <f t="shared" si="41"/>
        <v> </v>
      </c>
      <c r="C90" s="22" t="str">
        <f t="shared" si="37"/>
        <v> </v>
      </c>
      <c r="D90" s="22" t="str">
        <f t="shared" si="38"/>
        <v> </v>
      </c>
      <c r="E90" s="22"/>
      <c r="F90" s="22" t="str">
        <f t="shared" si="39"/>
        <v> </v>
      </c>
      <c r="G90" s="22" t="str">
        <f>+IF(A90=" "," ",IF(J91=" ",($H$2-SUM($C$12:C89)+D90),(1+$B$2/365*365/12)^$C$2*$B$2/365*365/12/((1+$B$2/365*365/12)^$C$2-1)*$H$2))</f>
        <v> </v>
      </c>
      <c r="H90" s="25" t="str">
        <f>+IF(J90=$J$2,XIRR($G$12:G90,$K$12:K90)," ")</f>
        <v> </v>
      </c>
      <c r="I90" s="25" t="str">
        <f>+IF(J90=$J$2,XIRR($F$12:F90,$K$12:K90)," ")</f>
        <v> </v>
      </c>
      <c r="J90" s="20" t="str">
        <f>IF(J89=" "," ",IF(EDATE(J89,1)&gt;$J$2," ",EDATE($J$13,L89)))</f>
        <v> </v>
      </c>
      <c r="K90" s="20" t="str">
        <f t="shared" si="40"/>
        <v> </v>
      </c>
      <c r="L90" s="19" t="str">
        <f t="shared" si="42"/>
        <v> </v>
      </c>
      <c r="M90" s="26" t="str">
        <f t="shared" si="43"/>
        <v> </v>
      </c>
      <c r="N90" s="26">
        <f t="shared" si="44"/>
        <v>0</v>
      </c>
      <c r="O90" s="19" t="str">
        <f t="shared" si="45"/>
        <v> </v>
      </c>
      <c r="P90" s="19" t="str">
        <f t="shared" si="46"/>
        <v> </v>
      </c>
      <c r="Q90" s="19" t="str">
        <f t="shared" si="47"/>
        <v> </v>
      </c>
      <c r="R90" s="23" t="str">
        <f t="shared" si="48"/>
        <v> </v>
      </c>
      <c r="S90" s="20" t="str">
        <f t="shared" si="34"/>
        <v> </v>
      </c>
      <c r="T90" s="19"/>
      <c r="U90" s="31">
        <v>77</v>
      </c>
      <c r="V90" s="31" t="str">
        <f t="shared" si="35"/>
        <v> </v>
      </c>
      <c r="W90" s="31"/>
      <c r="X90" s="31">
        <v>77</v>
      </c>
      <c r="Y90" s="31" t="str">
        <f t="shared" si="49"/>
        <v> </v>
      </c>
      <c r="Z90" s="31"/>
    </row>
    <row r="91" spans="1:26" ht="10.5">
      <c r="A91" s="21" t="str">
        <f t="shared" si="36"/>
        <v> </v>
      </c>
      <c r="B91" s="22" t="str">
        <f t="shared" si="41"/>
        <v> </v>
      </c>
      <c r="C91" s="22" t="str">
        <f t="shared" si="37"/>
        <v> </v>
      </c>
      <c r="D91" s="22" t="str">
        <f t="shared" si="38"/>
        <v> </v>
      </c>
      <c r="E91" s="22"/>
      <c r="F91" s="22" t="str">
        <f t="shared" si="39"/>
        <v> </v>
      </c>
      <c r="G91" s="22" t="str">
        <f>+IF(A91=" "," ",IF(J92=" ",($H$2-SUM($C$12:C90)+D91),(1+$B$2/365*365/12)^$C$2*$B$2/365*365/12/((1+$B$2/365*365/12)^$C$2-1)*$H$2))</f>
        <v> </v>
      </c>
      <c r="H91" s="25" t="str">
        <f>+IF(J91=$J$2,XIRR($G$12:G91,$K$12:K91)," ")</f>
        <v> </v>
      </c>
      <c r="I91" s="25" t="str">
        <f>+IF(J91=$J$2,XIRR($F$12:F91,$K$12:K91)," ")</f>
        <v> </v>
      </c>
      <c r="J91" s="20" t="str">
        <f>IF(J90=" "," ",IF(EDATE(J90,1)&gt;$J$2," ",EDATE($J$13,L90)))</f>
        <v> </v>
      </c>
      <c r="K91" s="20" t="str">
        <f t="shared" si="40"/>
        <v> </v>
      </c>
      <c r="L91" s="19" t="str">
        <f t="shared" si="42"/>
        <v> </v>
      </c>
      <c r="M91" s="26" t="str">
        <f t="shared" si="43"/>
        <v> </v>
      </c>
      <c r="N91" s="26">
        <f t="shared" si="44"/>
        <v>0</v>
      </c>
      <c r="O91" s="19" t="str">
        <f t="shared" si="45"/>
        <v> </v>
      </c>
      <c r="P91" s="19" t="str">
        <f t="shared" si="46"/>
        <v> </v>
      </c>
      <c r="Q91" s="19" t="str">
        <f t="shared" si="47"/>
        <v> </v>
      </c>
      <c r="R91" s="23" t="str">
        <f t="shared" si="48"/>
        <v> </v>
      </c>
      <c r="S91" s="20" t="str">
        <f t="shared" si="34"/>
        <v> </v>
      </c>
      <c r="T91" s="19"/>
      <c r="U91" s="31">
        <v>78</v>
      </c>
      <c r="V91" s="31" t="str">
        <f t="shared" si="35"/>
        <v> </v>
      </c>
      <c r="W91" s="31"/>
      <c r="X91" s="31">
        <v>78</v>
      </c>
      <c r="Y91" s="31" t="str">
        <f t="shared" si="49"/>
        <v> </v>
      </c>
      <c r="Z91" s="31"/>
    </row>
    <row r="92" spans="1:26" ht="10.5">
      <c r="A92" s="21" t="str">
        <f t="shared" si="36"/>
        <v> </v>
      </c>
      <c r="B92" s="22" t="str">
        <f t="shared" si="41"/>
        <v> </v>
      </c>
      <c r="C92" s="22" t="str">
        <f t="shared" si="37"/>
        <v> </v>
      </c>
      <c r="D92" s="22" t="str">
        <f t="shared" si="38"/>
        <v> </v>
      </c>
      <c r="E92" s="22"/>
      <c r="F92" s="22" t="str">
        <f t="shared" si="39"/>
        <v> </v>
      </c>
      <c r="G92" s="22" t="str">
        <f>+IF(A92=" "," ",IF(J93=" ",($H$2-SUM($C$12:C91)+D92),(1+$B$2/365*365/12)^$C$2*$B$2/365*365/12/((1+$B$2/365*365/12)^$C$2-1)*$H$2))</f>
        <v> </v>
      </c>
      <c r="H92" s="25" t="str">
        <f>+IF(J92=$J$2,XIRR($G$12:G92,$K$12:K92)," ")</f>
        <v> </v>
      </c>
      <c r="I92" s="25" t="str">
        <f>+IF(J92=$J$2,XIRR($F$12:F92,$K$12:K92)," ")</f>
        <v> </v>
      </c>
      <c r="J92" s="20" t="str">
        <f>IF(J91=" "," ",IF(EDATE(J91,1)&gt;$J$2," ",EDATE($J$13,L91)))</f>
        <v> </v>
      </c>
      <c r="K92" s="20" t="str">
        <f t="shared" si="40"/>
        <v> </v>
      </c>
      <c r="L92" s="19" t="str">
        <f t="shared" si="42"/>
        <v> </v>
      </c>
      <c r="M92" s="26" t="str">
        <f t="shared" si="43"/>
        <v> </v>
      </c>
      <c r="N92" s="26">
        <f t="shared" si="44"/>
        <v>0</v>
      </c>
      <c r="O92" s="19" t="str">
        <f t="shared" si="45"/>
        <v> </v>
      </c>
      <c r="P92" s="19" t="str">
        <f t="shared" si="46"/>
        <v> </v>
      </c>
      <c r="Q92" s="19" t="str">
        <f t="shared" si="47"/>
        <v> </v>
      </c>
      <c r="R92" s="23" t="str">
        <f t="shared" si="48"/>
        <v> </v>
      </c>
      <c r="S92" s="20" t="str">
        <f t="shared" si="34"/>
        <v> </v>
      </c>
      <c r="T92" s="19"/>
      <c r="U92" s="31">
        <v>79</v>
      </c>
      <c r="V92" s="31" t="str">
        <f t="shared" si="35"/>
        <v> </v>
      </c>
      <c r="W92" s="31"/>
      <c r="X92" s="31">
        <v>79</v>
      </c>
      <c r="Y92" s="31" t="str">
        <f t="shared" si="49"/>
        <v> </v>
      </c>
      <c r="Z92" s="31"/>
    </row>
    <row r="93" spans="1:26" ht="10.5">
      <c r="A93" s="21" t="str">
        <f t="shared" si="36"/>
        <v> </v>
      </c>
      <c r="B93" s="22" t="str">
        <f t="shared" si="41"/>
        <v> </v>
      </c>
      <c r="C93" s="22" t="str">
        <f t="shared" si="37"/>
        <v> </v>
      </c>
      <c r="D93" s="22" t="str">
        <f t="shared" si="38"/>
        <v> </v>
      </c>
      <c r="E93" s="22"/>
      <c r="F93" s="22" t="str">
        <f t="shared" si="39"/>
        <v> </v>
      </c>
      <c r="G93" s="22" t="str">
        <f>+IF(A93=" "," ",IF(J94=" ",($H$2-SUM($C$12:C92)+D93),(1+$B$2/365*365/12)^$C$2*$B$2/365*365/12/((1+$B$2/365*365/12)^$C$2-1)*$H$2))</f>
        <v> </v>
      </c>
      <c r="H93" s="25" t="str">
        <f>+IF(J93=$J$2,XIRR($G$12:G93,$K$12:K93)," ")</f>
        <v> </v>
      </c>
      <c r="I93" s="25" t="str">
        <f>+IF(J93=$J$2,XIRR($F$12:F93,$K$12:K93)," ")</f>
        <v> </v>
      </c>
      <c r="J93" s="20" t="str">
        <f>IF(J92=" "," ",IF(EDATE(J92,1)&gt;$J$2," ",EDATE($J$13,L92)))</f>
        <v> </v>
      </c>
      <c r="K93" s="20" t="str">
        <f t="shared" si="40"/>
        <v> </v>
      </c>
      <c r="L93" s="19" t="str">
        <f t="shared" si="42"/>
        <v> </v>
      </c>
      <c r="M93" s="26" t="str">
        <f t="shared" si="43"/>
        <v> </v>
      </c>
      <c r="N93" s="26">
        <f t="shared" si="44"/>
        <v>0</v>
      </c>
      <c r="O93" s="19" t="str">
        <f t="shared" si="45"/>
        <v> </v>
      </c>
      <c r="P93" s="19" t="str">
        <f t="shared" si="46"/>
        <v> </v>
      </c>
      <c r="Q93" s="19" t="str">
        <f t="shared" si="47"/>
        <v> </v>
      </c>
      <c r="R93" s="23" t="str">
        <f t="shared" si="48"/>
        <v> </v>
      </c>
      <c r="S93" s="20" t="str">
        <f t="shared" si="34"/>
        <v> </v>
      </c>
      <c r="T93" s="19"/>
      <c r="U93" s="31">
        <v>80</v>
      </c>
      <c r="V93" s="31" t="str">
        <f t="shared" si="35"/>
        <v> </v>
      </c>
      <c r="W93" s="31"/>
      <c r="X93" s="31">
        <v>80</v>
      </c>
      <c r="Y93" s="31" t="str">
        <f t="shared" si="49"/>
        <v> </v>
      </c>
      <c r="Z93" s="31"/>
    </row>
    <row r="94" spans="1:26" ht="10.5">
      <c r="A94" s="21" t="str">
        <f t="shared" si="36"/>
        <v> </v>
      </c>
      <c r="B94" s="22" t="str">
        <f t="shared" si="41"/>
        <v> </v>
      </c>
      <c r="C94" s="22" t="str">
        <f t="shared" si="37"/>
        <v> </v>
      </c>
      <c r="D94" s="22" t="str">
        <f t="shared" si="38"/>
        <v> </v>
      </c>
      <c r="E94" s="22"/>
      <c r="F94" s="22" t="str">
        <f t="shared" si="39"/>
        <v> </v>
      </c>
      <c r="G94" s="22" t="str">
        <f>+IF(A94=" "," ",IF(J95=" ",($H$2-SUM($C$12:C93)+D94),(1+$B$2/365*365/12)^$C$2*$B$2/365*365/12/((1+$B$2/365*365/12)^$C$2-1)*$H$2))</f>
        <v> </v>
      </c>
      <c r="H94" s="25" t="str">
        <f>+IF(J94=$J$2,XIRR($G$12:G94,$K$12:K94)," ")</f>
        <v> </v>
      </c>
      <c r="I94" s="25" t="str">
        <f>+IF(J94=$J$2,XIRR($F$12:F94,$K$12:K94)," ")</f>
        <v> </v>
      </c>
      <c r="J94" s="20" t="str">
        <f>IF(J93=" "," ",IF(EDATE(J93,1)&gt;$J$2," ",EDATE($J$13,L93)))</f>
        <v> </v>
      </c>
      <c r="K94" s="20" t="str">
        <f t="shared" si="40"/>
        <v> </v>
      </c>
      <c r="L94" s="19" t="str">
        <f t="shared" si="42"/>
        <v> </v>
      </c>
      <c r="M94" s="26" t="str">
        <f t="shared" si="43"/>
        <v> </v>
      </c>
      <c r="N94" s="26">
        <f t="shared" si="44"/>
        <v>0</v>
      </c>
      <c r="O94" s="19" t="str">
        <f t="shared" si="45"/>
        <v> </v>
      </c>
      <c r="P94" s="19" t="str">
        <f t="shared" si="46"/>
        <v> </v>
      </c>
      <c r="Q94" s="19" t="str">
        <f t="shared" si="47"/>
        <v> </v>
      </c>
      <c r="R94" s="23" t="str">
        <f t="shared" si="48"/>
        <v> </v>
      </c>
      <c r="S94" s="20" t="str">
        <f t="shared" si="34"/>
        <v> </v>
      </c>
      <c r="T94" s="19"/>
      <c r="U94" s="31">
        <v>81</v>
      </c>
      <c r="V94" s="31" t="str">
        <f t="shared" si="35"/>
        <v> </v>
      </c>
      <c r="W94" s="31"/>
      <c r="X94" s="31">
        <v>81</v>
      </c>
      <c r="Y94" s="31" t="str">
        <f t="shared" si="49"/>
        <v> </v>
      </c>
      <c r="Z94" s="31"/>
    </row>
    <row r="95" spans="1:26" ht="10.5">
      <c r="A95" s="21" t="str">
        <f t="shared" si="36"/>
        <v> </v>
      </c>
      <c r="B95" s="22" t="str">
        <f t="shared" si="41"/>
        <v> </v>
      </c>
      <c r="C95" s="22" t="str">
        <f t="shared" si="37"/>
        <v> </v>
      </c>
      <c r="D95" s="22" t="str">
        <f t="shared" si="38"/>
        <v> </v>
      </c>
      <c r="E95" s="22"/>
      <c r="F95" s="22" t="str">
        <f t="shared" si="39"/>
        <v> </v>
      </c>
      <c r="G95" s="22" t="str">
        <f>+IF(A95=" "," ",IF(J96=" ",($H$2-SUM($C$12:C94)+D95),(1+$B$2/365*365/12)^$C$2*$B$2/365*365/12/((1+$B$2/365*365/12)^$C$2-1)*$H$2))</f>
        <v> </v>
      </c>
      <c r="H95" s="25" t="str">
        <f>+IF(J95=$J$2,XIRR($G$12:G95,$K$12:K95)," ")</f>
        <v> </v>
      </c>
      <c r="I95" s="25" t="str">
        <f>+IF(J95=$J$2,XIRR($F$12:F95,$K$12:K95)," ")</f>
        <v> </v>
      </c>
      <c r="J95" s="20" t="str">
        <f>IF(J94=" "," ",IF(EDATE(J94,1)&gt;$J$2," ",EDATE($J$13,L94)))</f>
        <v> </v>
      </c>
      <c r="K95" s="20" t="str">
        <f t="shared" si="40"/>
        <v> </v>
      </c>
      <c r="L95" s="19" t="str">
        <f t="shared" si="42"/>
        <v> </v>
      </c>
      <c r="M95" s="26" t="str">
        <f t="shared" si="43"/>
        <v> </v>
      </c>
      <c r="N95" s="26">
        <f t="shared" si="44"/>
        <v>0</v>
      </c>
      <c r="O95" s="19" t="str">
        <f t="shared" si="45"/>
        <v> </v>
      </c>
      <c r="P95" s="19" t="str">
        <f t="shared" si="46"/>
        <v> </v>
      </c>
      <c r="Q95" s="19" t="str">
        <f t="shared" si="47"/>
        <v> </v>
      </c>
      <c r="R95" s="23" t="str">
        <f t="shared" si="48"/>
        <v> </v>
      </c>
      <c r="S95" s="20" t="str">
        <f t="shared" si="34"/>
        <v> </v>
      </c>
      <c r="T95" s="19"/>
      <c r="U95" s="31">
        <v>82</v>
      </c>
      <c r="V95" s="31" t="str">
        <f t="shared" si="35"/>
        <v> </v>
      </c>
      <c r="W95" s="31"/>
      <c r="X95" s="31">
        <v>82</v>
      </c>
      <c r="Y95" s="31" t="str">
        <f t="shared" si="49"/>
        <v> </v>
      </c>
      <c r="Z95" s="31"/>
    </row>
    <row r="96" spans="1:26" ht="10.5">
      <c r="A96" s="21" t="str">
        <f t="shared" si="36"/>
        <v> </v>
      </c>
      <c r="B96" s="22" t="str">
        <f t="shared" si="41"/>
        <v> </v>
      </c>
      <c r="C96" s="22" t="str">
        <f t="shared" si="37"/>
        <v> </v>
      </c>
      <c r="D96" s="22" t="str">
        <f t="shared" si="38"/>
        <v> </v>
      </c>
      <c r="E96" s="22"/>
      <c r="F96" s="22" t="str">
        <f t="shared" si="39"/>
        <v> </v>
      </c>
      <c r="G96" s="22" t="str">
        <f>+IF(A96=" "," ",IF(J97=" ",($H$2-SUM($C$12:C95)+D96),(1+$B$2/365*365/12)^$C$2*$B$2/365*365/12/((1+$B$2/365*365/12)^$C$2-1)*$H$2))</f>
        <v> </v>
      </c>
      <c r="H96" s="25" t="str">
        <f>+IF(J96=$J$2,XIRR($G$12:G96,$K$12:K96)," ")</f>
        <v> </v>
      </c>
      <c r="I96" s="25" t="str">
        <f>+IF(J96=$J$2,XIRR($F$12:F96,$K$12:K96)," ")</f>
        <v> </v>
      </c>
      <c r="J96" s="20" t="str">
        <f>IF(J95=" "," ",IF(EDATE(J95,1)&gt;$J$2," ",EDATE($J$13,L95)))</f>
        <v> </v>
      </c>
      <c r="K96" s="20" t="str">
        <f t="shared" si="40"/>
        <v> </v>
      </c>
      <c r="L96" s="19" t="str">
        <f t="shared" si="42"/>
        <v> </v>
      </c>
      <c r="M96" s="26" t="str">
        <f t="shared" si="43"/>
        <v> </v>
      </c>
      <c r="N96" s="26">
        <f t="shared" si="44"/>
        <v>0</v>
      </c>
      <c r="O96" s="19" t="str">
        <f t="shared" si="45"/>
        <v> </v>
      </c>
      <c r="P96" s="19" t="str">
        <f t="shared" si="46"/>
        <v> </v>
      </c>
      <c r="Q96" s="19" t="str">
        <f t="shared" si="47"/>
        <v> </v>
      </c>
      <c r="R96" s="23" t="str">
        <f t="shared" si="48"/>
        <v> </v>
      </c>
      <c r="S96" s="20" t="str">
        <f t="shared" si="34"/>
        <v> </v>
      </c>
      <c r="T96" s="19"/>
      <c r="U96" s="31">
        <v>83</v>
      </c>
      <c r="V96" s="31" t="str">
        <f t="shared" si="35"/>
        <v> </v>
      </c>
      <c r="W96" s="31"/>
      <c r="X96" s="31">
        <v>83</v>
      </c>
      <c r="Y96" s="31" t="str">
        <f t="shared" si="49"/>
        <v> </v>
      </c>
      <c r="Z96" s="31"/>
    </row>
    <row r="97" spans="1:26" ht="10.5">
      <c r="A97" s="21" t="str">
        <f t="shared" si="36"/>
        <v> </v>
      </c>
      <c r="B97" s="22" t="str">
        <f t="shared" si="41"/>
        <v> </v>
      </c>
      <c r="C97" s="22" t="str">
        <f t="shared" si="37"/>
        <v> </v>
      </c>
      <c r="D97" s="22" t="str">
        <f t="shared" si="38"/>
        <v> </v>
      </c>
      <c r="E97" s="22" t="str">
        <f>IF(A98=" "," ",IF(U110=U110,SUM(V98:V109),W97+SUM(V98:V109))+IF(X110=X110,SUM(Y98:Y109),Z97+SUM(Y98:Y109)))</f>
        <v> </v>
      </c>
      <c r="F97" s="22" t="str">
        <f t="shared" si="39"/>
        <v> </v>
      </c>
      <c r="G97" s="22" t="str">
        <f>+IF(A97=" "," ",IF(J98=" ",($H$2-SUM($C$12:C96)+D97),(1+$B$2/365*365/12)^$C$2*$B$2/365*365/12/((1+$B$2/365*365/12)^$C$2-1)*$H$2))</f>
        <v> </v>
      </c>
      <c r="H97" s="25" t="str">
        <f>+IF(J97=$J$2,XIRR($G$12:G97,$K$12:K97)," ")</f>
        <v> </v>
      </c>
      <c r="I97" s="25" t="str">
        <f>+IF(J97=$J$2,XIRR($F$12:F97,$K$12:K97)," ")</f>
        <v> </v>
      </c>
      <c r="J97" s="20" t="str">
        <f>IF(J96=" "," ",IF(EDATE(J96,1)&gt;$J$2," ",EDATE($J$13,L96)))</f>
        <v> </v>
      </c>
      <c r="K97" s="20" t="str">
        <f t="shared" si="40"/>
        <v> </v>
      </c>
      <c r="L97" s="19" t="str">
        <f t="shared" si="42"/>
        <v> </v>
      </c>
      <c r="M97" s="26" t="str">
        <f t="shared" si="43"/>
        <v> </v>
      </c>
      <c r="N97" s="26">
        <f t="shared" si="44"/>
        <v>0</v>
      </c>
      <c r="O97" s="19" t="str">
        <f t="shared" si="45"/>
        <v> </v>
      </c>
      <c r="P97" s="19" t="str">
        <f t="shared" si="46"/>
        <v> </v>
      </c>
      <c r="Q97" s="19" t="str">
        <f t="shared" si="47"/>
        <v> </v>
      </c>
      <c r="R97" s="23" t="str">
        <f t="shared" si="48"/>
        <v> </v>
      </c>
      <c r="S97" s="20" t="str">
        <f t="shared" si="34"/>
        <v> </v>
      </c>
      <c r="T97" s="19"/>
      <c r="U97" s="31">
        <v>84</v>
      </c>
      <c r="V97" s="31" t="str">
        <f t="shared" si="35"/>
        <v> </v>
      </c>
      <c r="W97" s="31">
        <f>+$F$2</f>
        <v>88333</v>
      </c>
      <c r="X97" s="31">
        <v>84</v>
      </c>
      <c r="Y97" s="31" t="str">
        <f t="shared" si="49"/>
        <v> </v>
      </c>
      <c r="Z97" s="31" t="e">
        <f>+instruction!$D$23*annuity!B98</f>
        <v>#VALUE!</v>
      </c>
    </row>
    <row r="98" spans="1:26" ht="10.5">
      <c r="A98" s="21" t="str">
        <f t="shared" si="36"/>
        <v> </v>
      </c>
      <c r="B98" s="22" t="str">
        <f t="shared" si="41"/>
        <v> </v>
      </c>
      <c r="C98" s="22" t="str">
        <f t="shared" si="37"/>
        <v> </v>
      </c>
      <c r="D98" s="22" t="str">
        <f t="shared" si="38"/>
        <v> </v>
      </c>
      <c r="E98" s="22"/>
      <c r="F98" s="22" t="str">
        <f t="shared" si="39"/>
        <v> </v>
      </c>
      <c r="G98" s="22" t="str">
        <f>+IF(A98=" "," ",IF(J99=" ",($H$2-SUM($C$12:C97)+D98),(1+$B$2/365*365/12)^$C$2*$B$2/365*365/12/((1+$B$2/365*365/12)^$C$2-1)*$H$2))</f>
        <v> </v>
      </c>
      <c r="H98" s="25" t="str">
        <f>+IF(J98=$J$2,XIRR($G$12:G98,$K$12:K98)," ")</f>
        <v> </v>
      </c>
      <c r="I98" s="25" t="str">
        <f>+IF(J98=$J$2,XIRR($F$12:F98,$K$12:K98)," ")</f>
        <v> </v>
      </c>
      <c r="J98" s="20" t="str">
        <f>IF(J97=" "," ",IF(EDATE(J97,1)&gt;$J$2," ",EDATE($J$13,L97)))</f>
        <v> </v>
      </c>
      <c r="K98" s="20" t="str">
        <f t="shared" si="40"/>
        <v> </v>
      </c>
      <c r="L98" s="19" t="str">
        <f t="shared" si="42"/>
        <v> </v>
      </c>
      <c r="M98" s="26" t="str">
        <f t="shared" si="43"/>
        <v> </v>
      </c>
      <c r="N98" s="26">
        <f t="shared" si="44"/>
        <v>0</v>
      </c>
      <c r="O98" s="19" t="str">
        <f t="shared" si="45"/>
        <v> </v>
      </c>
      <c r="P98" s="19" t="str">
        <f t="shared" si="46"/>
        <v> </v>
      </c>
      <c r="Q98" s="19" t="str">
        <f t="shared" si="47"/>
        <v> </v>
      </c>
      <c r="R98" s="23" t="str">
        <f t="shared" si="48"/>
        <v> </v>
      </c>
      <c r="S98" s="20" t="str">
        <f t="shared" si="34"/>
        <v> </v>
      </c>
      <c r="T98" s="19"/>
      <c r="U98" s="31">
        <v>85</v>
      </c>
      <c r="V98" s="31" t="str">
        <f t="shared" si="35"/>
        <v> </v>
      </c>
      <c r="W98" s="31"/>
      <c r="X98" s="31">
        <v>85</v>
      </c>
      <c r="Y98" s="31" t="str">
        <f aca="true" t="shared" si="50" ref="Y98:Y109">IF(A98=" "," ",($Z$97/12))</f>
        <v> </v>
      </c>
      <c r="Z98" s="31"/>
    </row>
    <row r="99" spans="1:26" ht="10.5">
      <c r="A99" s="21" t="str">
        <f t="shared" si="36"/>
        <v> </v>
      </c>
      <c r="B99" s="22" t="str">
        <f t="shared" si="41"/>
        <v> </v>
      </c>
      <c r="C99" s="22" t="str">
        <f t="shared" si="37"/>
        <v> </v>
      </c>
      <c r="D99" s="22" t="str">
        <f t="shared" si="38"/>
        <v> </v>
      </c>
      <c r="E99" s="22"/>
      <c r="F99" s="22" t="str">
        <f t="shared" si="39"/>
        <v> </v>
      </c>
      <c r="G99" s="22" t="str">
        <f>+IF(A99=" "," ",IF(J100=" ",($H$2-SUM($C$12:C98)+D99),(1+$B$2/365*365/12)^$C$2*$B$2/365*365/12/((1+$B$2/365*365/12)^$C$2-1)*$H$2))</f>
        <v> </v>
      </c>
      <c r="H99" s="25" t="str">
        <f>+IF(J99=$J$2,XIRR($G$12:G99,$K$12:K99)," ")</f>
        <v> </v>
      </c>
      <c r="I99" s="25" t="str">
        <f>+IF(J99=$J$2,XIRR($F$12:F99,$K$12:K99)," ")</f>
        <v> </v>
      </c>
      <c r="J99" s="20" t="str">
        <f>IF(J98=" "," ",IF(EDATE(J98,1)&gt;$J$2," ",EDATE($J$13,L98)))</f>
        <v> </v>
      </c>
      <c r="K99" s="20" t="str">
        <f t="shared" si="40"/>
        <v> </v>
      </c>
      <c r="L99" s="19" t="str">
        <f t="shared" si="42"/>
        <v> </v>
      </c>
      <c r="M99" s="26" t="str">
        <f t="shared" si="43"/>
        <v> </v>
      </c>
      <c r="N99" s="26">
        <f t="shared" si="44"/>
        <v>0</v>
      </c>
      <c r="O99" s="19" t="str">
        <f t="shared" si="45"/>
        <v> </v>
      </c>
      <c r="P99" s="19" t="str">
        <f t="shared" si="46"/>
        <v> </v>
      </c>
      <c r="Q99" s="19" t="str">
        <f t="shared" si="47"/>
        <v> </v>
      </c>
      <c r="R99" s="23" t="str">
        <f t="shared" si="48"/>
        <v> </v>
      </c>
      <c r="S99" s="20" t="str">
        <f t="shared" si="34"/>
        <v> </v>
      </c>
      <c r="T99" s="19"/>
      <c r="U99" s="31">
        <v>86</v>
      </c>
      <c r="V99" s="31" t="str">
        <f t="shared" si="35"/>
        <v> </v>
      </c>
      <c r="W99" s="31"/>
      <c r="X99" s="31">
        <v>86</v>
      </c>
      <c r="Y99" s="31" t="str">
        <f t="shared" si="50"/>
        <v> </v>
      </c>
      <c r="Z99" s="31"/>
    </row>
    <row r="100" spans="1:26" ht="10.5">
      <c r="A100" s="21" t="str">
        <f t="shared" si="36"/>
        <v> </v>
      </c>
      <c r="B100" s="22" t="str">
        <f t="shared" si="41"/>
        <v> </v>
      </c>
      <c r="C100" s="22" t="str">
        <f t="shared" si="37"/>
        <v> </v>
      </c>
      <c r="D100" s="22" t="str">
        <f t="shared" si="38"/>
        <v> </v>
      </c>
      <c r="E100" s="22"/>
      <c r="F100" s="22" t="str">
        <f t="shared" si="39"/>
        <v> </v>
      </c>
      <c r="G100" s="22" t="str">
        <f>+IF(A100=" "," ",IF(J101=" ",($H$2-SUM($C$12:C99)+D100),(1+$B$2/365*365/12)^$C$2*$B$2/365*365/12/((1+$B$2/365*365/12)^$C$2-1)*$H$2))</f>
        <v> </v>
      </c>
      <c r="H100" s="25" t="str">
        <f>+IF(J100=$J$2,XIRR($G$12:G100,$K$12:K100)," ")</f>
        <v> </v>
      </c>
      <c r="I100" s="25" t="str">
        <f>+IF(J100=$J$2,XIRR($F$12:F100,$K$12:K100)," ")</f>
        <v> </v>
      </c>
      <c r="J100" s="20" t="str">
        <f>IF(J99=" "," ",IF(EDATE(J99,1)&gt;$J$2," ",EDATE($J$13,L99)))</f>
        <v> </v>
      </c>
      <c r="K100" s="20" t="str">
        <f t="shared" si="40"/>
        <v> </v>
      </c>
      <c r="L100" s="19" t="str">
        <f t="shared" si="42"/>
        <v> </v>
      </c>
      <c r="M100" s="26" t="str">
        <f t="shared" si="43"/>
        <v> </v>
      </c>
      <c r="N100" s="26">
        <f t="shared" si="44"/>
        <v>0</v>
      </c>
      <c r="O100" s="19" t="str">
        <f t="shared" si="45"/>
        <v> </v>
      </c>
      <c r="P100" s="19" t="str">
        <f t="shared" si="46"/>
        <v> </v>
      </c>
      <c r="Q100" s="19" t="str">
        <f t="shared" si="47"/>
        <v> </v>
      </c>
      <c r="R100" s="23" t="str">
        <f t="shared" si="48"/>
        <v> </v>
      </c>
      <c r="S100" s="20" t="str">
        <f t="shared" si="34"/>
        <v> </v>
      </c>
      <c r="T100" s="19"/>
      <c r="U100" s="31">
        <v>87</v>
      </c>
      <c r="V100" s="31" t="str">
        <f t="shared" si="35"/>
        <v> </v>
      </c>
      <c r="W100" s="31"/>
      <c r="X100" s="31">
        <v>87</v>
      </c>
      <c r="Y100" s="31" t="str">
        <f t="shared" si="50"/>
        <v> </v>
      </c>
      <c r="Z100" s="31"/>
    </row>
    <row r="101" spans="1:26" ht="10.5">
      <c r="A101" s="21" t="str">
        <f t="shared" si="36"/>
        <v> </v>
      </c>
      <c r="B101" s="22" t="str">
        <f t="shared" si="41"/>
        <v> </v>
      </c>
      <c r="C101" s="22" t="str">
        <f t="shared" si="37"/>
        <v> </v>
      </c>
      <c r="D101" s="22" t="str">
        <f t="shared" si="38"/>
        <v> </v>
      </c>
      <c r="E101" s="22"/>
      <c r="F101" s="22" t="str">
        <f t="shared" si="39"/>
        <v> </v>
      </c>
      <c r="G101" s="22" t="str">
        <f>+IF(A101=" "," ",IF(J102=" ",($H$2-SUM($C$12:C100)+D101),(1+$B$2/365*365/12)^$C$2*$B$2/365*365/12/((1+$B$2/365*365/12)^$C$2-1)*$H$2))</f>
        <v> </v>
      </c>
      <c r="H101" s="25" t="str">
        <f>+IF(J101=$J$2,XIRR($G$12:G101,$K$12:K101)," ")</f>
        <v> </v>
      </c>
      <c r="I101" s="25" t="str">
        <f>+IF(J101=$J$2,XIRR($F$12:F101,$K$12:K101)," ")</f>
        <v> </v>
      </c>
      <c r="J101" s="20" t="str">
        <f>IF(J100=" "," ",IF(EDATE(J100,1)&gt;$J$2," ",EDATE($J$13,L100)))</f>
        <v> </v>
      </c>
      <c r="K101" s="20" t="str">
        <f t="shared" si="40"/>
        <v> </v>
      </c>
      <c r="L101" s="19" t="str">
        <f t="shared" si="42"/>
        <v> </v>
      </c>
      <c r="M101" s="26" t="str">
        <f t="shared" si="43"/>
        <v> </v>
      </c>
      <c r="N101" s="26">
        <f t="shared" si="44"/>
        <v>0</v>
      </c>
      <c r="O101" s="19" t="str">
        <f t="shared" si="45"/>
        <v> </v>
      </c>
      <c r="P101" s="19" t="str">
        <f t="shared" si="46"/>
        <v> </v>
      </c>
      <c r="Q101" s="19" t="str">
        <f t="shared" si="47"/>
        <v> </v>
      </c>
      <c r="R101" s="23" t="str">
        <f t="shared" si="48"/>
        <v> </v>
      </c>
      <c r="S101" s="20" t="str">
        <f t="shared" si="34"/>
        <v> </v>
      </c>
      <c r="T101" s="19"/>
      <c r="U101" s="31">
        <v>88</v>
      </c>
      <c r="V101" s="31" t="str">
        <f t="shared" si="35"/>
        <v> </v>
      </c>
      <c r="W101" s="31"/>
      <c r="X101" s="31">
        <v>88</v>
      </c>
      <c r="Y101" s="31" t="str">
        <f t="shared" si="50"/>
        <v> </v>
      </c>
      <c r="Z101" s="31"/>
    </row>
    <row r="102" spans="1:26" ht="10.5">
      <c r="A102" s="21" t="str">
        <f t="shared" si="36"/>
        <v> </v>
      </c>
      <c r="B102" s="22" t="str">
        <f t="shared" si="41"/>
        <v> </v>
      </c>
      <c r="C102" s="22" t="str">
        <f t="shared" si="37"/>
        <v> </v>
      </c>
      <c r="D102" s="22" t="str">
        <f t="shared" si="38"/>
        <v> </v>
      </c>
      <c r="E102" s="22"/>
      <c r="F102" s="22" t="str">
        <f t="shared" si="39"/>
        <v> </v>
      </c>
      <c r="G102" s="22" t="str">
        <f>+IF(A102=" "," ",IF(J103=" ",($H$2-SUM($C$12:C101)+D102),(1+$B$2/365*365/12)^$C$2*$B$2/365*365/12/((1+$B$2/365*365/12)^$C$2-1)*$H$2))</f>
        <v> </v>
      </c>
      <c r="H102" s="25" t="str">
        <f>+IF(J102=$J$2,XIRR($G$12:G102,$K$12:K102)," ")</f>
        <v> </v>
      </c>
      <c r="I102" s="25" t="str">
        <f>+IF(J102=$J$2,XIRR($F$12:F102,$K$12:K102)," ")</f>
        <v> </v>
      </c>
      <c r="J102" s="20" t="str">
        <f>IF(J101=" "," ",IF(EDATE(J101,1)&gt;$J$2," ",EDATE($J$13,L101)))</f>
        <v> </v>
      </c>
      <c r="K102" s="20" t="str">
        <f t="shared" si="40"/>
        <v> </v>
      </c>
      <c r="L102" s="19" t="str">
        <f t="shared" si="42"/>
        <v> </v>
      </c>
      <c r="M102" s="26" t="str">
        <f t="shared" si="43"/>
        <v> </v>
      </c>
      <c r="N102" s="26">
        <f t="shared" si="44"/>
        <v>0</v>
      </c>
      <c r="O102" s="19" t="str">
        <f t="shared" si="45"/>
        <v> </v>
      </c>
      <c r="P102" s="19" t="str">
        <f t="shared" si="46"/>
        <v> </v>
      </c>
      <c r="Q102" s="19" t="str">
        <f t="shared" si="47"/>
        <v> </v>
      </c>
      <c r="R102" s="23" t="str">
        <f t="shared" si="48"/>
        <v> </v>
      </c>
      <c r="S102" s="20" t="str">
        <f t="shared" si="34"/>
        <v> </v>
      </c>
      <c r="T102" s="19"/>
      <c r="U102" s="31">
        <v>89</v>
      </c>
      <c r="V102" s="31" t="str">
        <f t="shared" si="35"/>
        <v> </v>
      </c>
      <c r="W102" s="31"/>
      <c r="X102" s="31">
        <v>89</v>
      </c>
      <c r="Y102" s="31" t="str">
        <f t="shared" si="50"/>
        <v> </v>
      </c>
      <c r="Z102" s="31"/>
    </row>
    <row r="103" spans="1:26" ht="10.5">
      <c r="A103" s="21" t="str">
        <f t="shared" si="36"/>
        <v> </v>
      </c>
      <c r="B103" s="22" t="str">
        <f t="shared" si="41"/>
        <v> </v>
      </c>
      <c r="C103" s="22" t="str">
        <f t="shared" si="37"/>
        <v> </v>
      </c>
      <c r="D103" s="22" t="str">
        <f t="shared" si="38"/>
        <v> </v>
      </c>
      <c r="E103" s="22"/>
      <c r="F103" s="22" t="str">
        <f t="shared" si="39"/>
        <v> </v>
      </c>
      <c r="G103" s="22" t="str">
        <f>+IF(A103=" "," ",IF(J104=" ",($H$2-SUM($C$12:C102)+D103),(1+$B$2/365*365/12)^$C$2*$B$2/365*365/12/((1+$B$2/365*365/12)^$C$2-1)*$H$2))</f>
        <v> </v>
      </c>
      <c r="H103" s="25" t="str">
        <f>+IF(J103=$J$2,XIRR($G$12:G103,$K$12:K103)," ")</f>
        <v> </v>
      </c>
      <c r="I103" s="25" t="str">
        <f>+IF(J103=$J$2,XIRR($F$12:F103,$K$12:K103)," ")</f>
        <v> </v>
      </c>
      <c r="J103" s="20" t="str">
        <f>IF(J102=" "," ",IF(EDATE(J102,1)&gt;$J$2," ",EDATE($J$13,L102)))</f>
        <v> </v>
      </c>
      <c r="K103" s="20" t="str">
        <f t="shared" si="40"/>
        <v> </v>
      </c>
      <c r="L103" s="19" t="str">
        <f t="shared" si="42"/>
        <v> </v>
      </c>
      <c r="M103" s="26" t="str">
        <f t="shared" si="43"/>
        <v> </v>
      </c>
      <c r="N103" s="26">
        <f t="shared" si="44"/>
        <v>0</v>
      </c>
      <c r="O103" s="19" t="str">
        <f t="shared" si="45"/>
        <v> </v>
      </c>
      <c r="P103" s="19" t="str">
        <f t="shared" si="46"/>
        <v> </v>
      </c>
      <c r="Q103" s="19" t="str">
        <f t="shared" si="47"/>
        <v> </v>
      </c>
      <c r="R103" s="23" t="str">
        <f t="shared" si="48"/>
        <v> </v>
      </c>
      <c r="S103" s="20" t="str">
        <f t="shared" si="34"/>
        <v> </v>
      </c>
      <c r="T103" s="19"/>
      <c r="U103" s="31">
        <v>90</v>
      </c>
      <c r="V103" s="31" t="str">
        <f t="shared" si="35"/>
        <v> </v>
      </c>
      <c r="W103" s="31"/>
      <c r="X103" s="31">
        <v>90</v>
      </c>
      <c r="Y103" s="31" t="str">
        <f t="shared" si="50"/>
        <v> </v>
      </c>
      <c r="Z103" s="31"/>
    </row>
    <row r="104" spans="1:26" ht="10.5">
      <c r="A104" s="21" t="str">
        <f t="shared" si="36"/>
        <v> </v>
      </c>
      <c r="B104" s="22" t="str">
        <f t="shared" si="41"/>
        <v> </v>
      </c>
      <c r="C104" s="22" t="str">
        <f t="shared" si="37"/>
        <v> </v>
      </c>
      <c r="D104" s="22" t="str">
        <f t="shared" si="38"/>
        <v> </v>
      </c>
      <c r="E104" s="22"/>
      <c r="F104" s="22" t="str">
        <f t="shared" si="39"/>
        <v> </v>
      </c>
      <c r="G104" s="22" t="str">
        <f>+IF(A104=" "," ",IF(J105=" ",($H$2-SUM($C$12:C103)+D104),(1+$B$2/365*365/12)^$C$2*$B$2/365*365/12/((1+$B$2/365*365/12)^$C$2-1)*$H$2))</f>
        <v> </v>
      </c>
      <c r="H104" s="25" t="str">
        <f>+IF(J104=$J$2,XIRR($G$12:G104,$K$12:K104)," ")</f>
        <v> </v>
      </c>
      <c r="I104" s="25" t="str">
        <f>+IF(J104=$J$2,XIRR($F$12:F104,$K$12:K104)," ")</f>
        <v> </v>
      </c>
      <c r="J104" s="20" t="str">
        <f>IF(J103=" "," ",IF(EDATE(J103,1)&gt;$J$2," ",EDATE($J$13,L103)))</f>
        <v> </v>
      </c>
      <c r="K104" s="20" t="str">
        <f t="shared" si="40"/>
        <v> </v>
      </c>
      <c r="L104" s="19" t="str">
        <f t="shared" si="42"/>
        <v> </v>
      </c>
      <c r="M104" s="26" t="str">
        <f t="shared" si="43"/>
        <v> </v>
      </c>
      <c r="N104" s="26">
        <f t="shared" si="44"/>
        <v>0</v>
      </c>
      <c r="O104" s="19" t="str">
        <f t="shared" si="45"/>
        <v> </v>
      </c>
      <c r="P104" s="19" t="str">
        <f t="shared" si="46"/>
        <v> </v>
      </c>
      <c r="Q104" s="19" t="str">
        <f t="shared" si="47"/>
        <v> </v>
      </c>
      <c r="R104" s="23" t="str">
        <f t="shared" si="48"/>
        <v> </v>
      </c>
      <c r="S104" s="20" t="str">
        <f t="shared" si="34"/>
        <v> </v>
      </c>
      <c r="T104" s="19"/>
      <c r="U104" s="31">
        <v>91</v>
      </c>
      <c r="V104" s="31" t="str">
        <f t="shared" si="35"/>
        <v> </v>
      </c>
      <c r="W104" s="31"/>
      <c r="X104" s="31">
        <v>91</v>
      </c>
      <c r="Y104" s="31" t="str">
        <f t="shared" si="50"/>
        <v> </v>
      </c>
      <c r="Z104" s="31"/>
    </row>
    <row r="105" spans="1:26" ht="10.5">
      <c r="A105" s="21" t="str">
        <f t="shared" si="36"/>
        <v> </v>
      </c>
      <c r="B105" s="22" t="str">
        <f t="shared" si="41"/>
        <v> </v>
      </c>
      <c r="C105" s="22" t="str">
        <f t="shared" si="37"/>
        <v> </v>
      </c>
      <c r="D105" s="22" t="str">
        <f t="shared" si="38"/>
        <v> </v>
      </c>
      <c r="E105" s="22"/>
      <c r="F105" s="22" t="str">
        <f t="shared" si="39"/>
        <v> </v>
      </c>
      <c r="G105" s="22" t="str">
        <f>+IF(A105=" "," ",IF(J106=" ",($H$2-SUM($C$12:C104)+D105),(1+$B$2/365*365/12)^$C$2*$B$2/365*365/12/((1+$B$2/365*365/12)^$C$2-1)*$H$2))</f>
        <v> </v>
      </c>
      <c r="H105" s="25" t="str">
        <f>+IF(J105=$J$2,XIRR($G$12:G105,$K$12:K105)," ")</f>
        <v> </v>
      </c>
      <c r="I105" s="25" t="str">
        <f>+IF(J105=$J$2,XIRR($F$12:F105,$K$12:K105)," ")</f>
        <v> </v>
      </c>
      <c r="J105" s="20" t="str">
        <f>IF(J104=" "," ",IF(EDATE(J104,1)&gt;$J$2," ",EDATE($J$13,L104)))</f>
        <v> </v>
      </c>
      <c r="K105" s="20" t="str">
        <f t="shared" si="40"/>
        <v> </v>
      </c>
      <c r="L105" s="19" t="str">
        <f t="shared" si="42"/>
        <v> </v>
      </c>
      <c r="M105" s="26" t="str">
        <f t="shared" si="43"/>
        <v> </v>
      </c>
      <c r="N105" s="26">
        <f t="shared" si="44"/>
        <v>0</v>
      </c>
      <c r="O105" s="19" t="str">
        <f t="shared" si="45"/>
        <v> </v>
      </c>
      <c r="P105" s="19" t="str">
        <f t="shared" si="46"/>
        <v> </v>
      </c>
      <c r="Q105" s="19" t="str">
        <f t="shared" si="47"/>
        <v> </v>
      </c>
      <c r="R105" s="23" t="str">
        <f t="shared" si="48"/>
        <v> </v>
      </c>
      <c r="S105" s="20" t="str">
        <f t="shared" si="34"/>
        <v> </v>
      </c>
      <c r="T105" s="19"/>
      <c r="U105" s="31">
        <v>92</v>
      </c>
      <c r="V105" s="31" t="str">
        <f t="shared" si="35"/>
        <v> </v>
      </c>
      <c r="W105" s="31"/>
      <c r="X105" s="31">
        <v>92</v>
      </c>
      <c r="Y105" s="31" t="str">
        <f t="shared" si="50"/>
        <v> </v>
      </c>
      <c r="Z105" s="31"/>
    </row>
    <row r="106" spans="1:26" ht="10.5">
      <c r="A106" s="21" t="str">
        <f t="shared" si="36"/>
        <v> </v>
      </c>
      <c r="B106" s="22" t="str">
        <f t="shared" si="41"/>
        <v> </v>
      </c>
      <c r="C106" s="22" t="str">
        <f t="shared" si="37"/>
        <v> </v>
      </c>
      <c r="D106" s="22" t="str">
        <f t="shared" si="38"/>
        <v> </v>
      </c>
      <c r="E106" s="22"/>
      <c r="F106" s="22" t="str">
        <f t="shared" si="39"/>
        <v> </v>
      </c>
      <c r="G106" s="22" t="str">
        <f>+IF(A106=" "," ",IF(J107=" ",($H$2-SUM($C$12:C105)+D106),(1+$B$2/365*365/12)^$C$2*$B$2/365*365/12/((1+$B$2/365*365/12)^$C$2-1)*$H$2))</f>
        <v> </v>
      </c>
      <c r="H106" s="25" t="str">
        <f>+IF(J106=$J$2,XIRR($G$12:G106,$K$12:K106)," ")</f>
        <v> </v>
      </c>
      <c r="I106" s="25" t="str">
        <f>+IF(J106=$J$2,XIRR($F$12:F106,$K$12:K106)," ")</f>
        <v> </v>
      </c>
      <c r="J106" s="20" t="str">
        <f>IF(J105=" "," ",IF(EDATE(J105,1)&gt;$J$2," ",EDATE($J$13,L105)))</f>
        <v> </v>
      </c>
      <c r="K106" s="20" t="str">
        <f t="shared" si="40"/>
        <v> </v>
      </c>
      <c r="L106" s="19" t="str">
        <f t="shared" si="42"/>
        <v> </v>
      </c>
      <c r="M106" s="26" t="str">
        <f t="shared" si="43"/>
        <v> </v>
      </c>
      <c r="N106" s="26">
        <f t="shared" si="44"/>
        <v>0</v>
      </c>
      <c r="O106" s="19" t="str">
        <f t="shared" si="45"/>
        <v> </v>
      </c>
      <c r="P106" s="19" t="str">
        <f t="shared" si="46"/>
        <v> </v>
      </c>
      <c r="Q106" s="19" t="str">
        <f t="shared" si="47"/>
        <v> </v>
      </c>
      <c r="R106" s="23" t="str">
        <f t="shared" si="48"/>
        <v> </v>
      </c>
      <c r="S106" s="20" t="str">
        <f t="shared" si="34"/>
        <v> </v>
      </c>
      <c r="T106" s="19"/>
      <c r="U106" s="31">
        <v>93</v>
      </c>
      <c r="V106" s="31" t="str">
        <f t="shared" si="35"/>
        <v> </v>
      </c>
      <c r="W106" s="31"/>
      <c r="X106" s="31">
        <v>93</v>
      </c>
      <c r="Y106" s="31" t="str">
        <f t="shared" si="50"/>
        <v> </v>
      </c>
      <c r="Z106" s="31"/>
    </row>
    <row r="107" spans="1:26" ht="10.5">
      <c r="A107" s="21" t="str">
        <f t="shared" si="36"/>
        <v> </v>
      </c>
      <c r="B107" s="22" t="str">
        <f t="shared" si="41"/>
        <v> </v>
      </c>
      <c r="C107" s="22" t="str">
        <f t="shared" si="37"/>
        <v> </v>
      </c>
      <c r="D107" s="22" t="str">
        <f t="shared" si="38"/>
        <v> </v>
      </c>
      <c r="E107" s="22"/>
      <c r="F107" s="22" t="str">
        <f t="shared" si="39"/>
        <v> </v>
      </c>
      <c r="G107" s="22" t="str">
        <f>+IF(A107=" "," ",IF(J108=" ",($H$2-SUM($C$12:C106)+D107),(1+$B$2/365*365/12)^$C$2*$B$2/365*365/12/((1+$B$2/365*365/12)^$C$2-1)*$H$2))</f>
        <v> </v>
      </c>
      <c r="H107" s="25" t="str">
        <f>+IF(J107=$J$2,XIRR($G$12:G107,$K$12:K107)," ")</f>
        <v> </v>
      </c>
      <c r="I107" s="25" t="str">
        <f>+IF(J107=$J$2,XIRR($F$12:F107,$K$12:K107)," ")</f>
        <v> </v>
      </c>
      <c r="J107" s="20" t="str">
        <f>IF(J106=" "," ",IF(EDATE(J106,1)&gt;$J$2," ",EDATE($J$13,L106)))</f>
        <v> </v>
      </c>
      <c r="K107" s="20" t="str">
        <f t="shared" si="40"/>
        <v> </v>
      </c>
      <c r="L107" s="19" t="str">
        <f t="shared" si="42"/>
        <v> </v>
      </c>
      <c r="M107" s="26" t="str">
        <f t="shared" si="43"/>
        <v> </v>
      </c>
      <c r="N107" s="26">
        <f t="shared" si="44"/>
        <v>0</v>
      </c>
      <c r="O107" s="19" t="str">
        <f t="shared" si="45"/>
        <v> </v>
      </c>
      <c r="P107" s="19" t="str">
        <f t="shared" si="46"/>
        <v> </v>
      </c>
      <c r="Q107" s="19" t="str">
        <f t="shared" si="47"/>
        <v> </v>
      </c>
      <c r="R107" s="23" t="str">
        <f t="shared" si="48"/>
        <v> </v>
      </c>
      <c r="S107" s="20" t="str">
        <f t="shared" si="34"/>
        <v> </v>
      </c>
      <c r="T107" s="19"/>
      <c r="U107" s="31">
        <v>94</v>
      </c>
      <c r="V107" s="31" t="str">
        <f t="shared" si="35"/>
        <v> </v>
      </c>
      <c r="W107" s="31"/>
      <c r="X107" s="31">
        <v>94</v>
      </c>
      <c r="Y107" s="31" t="str">
        <f t="shared" si="50"/>
        <v> </v>
      </c>
      <c r="Z107" s="31"/>
    </row>
    <row r="108" spans="1:26" ht="10.5">
      <c r="A108" s="21" t="str">
        <f t="shared" si="36"/>
        <v> </v>
      </c>
      <c r="B108" s="22" t="str">
        <f t="shared" si="41"/>
        <v> </v>
      </c>
      <c r="C108" s="22" t="str">
        <f t="shared" si="37"/>
        <v> </v>
      </c>
      <c r="D108" s="22" t="str">
        <f t="shared" si="38"/>
        <v> </v>
      </c>
      <c r="E108" s="22"/>
      <c r="F108" s="22" t="str">
        <f t="shared" si="39"/>
        <v> </v>
      </c>
      <c r="G108" s="22" t="str">
        <f>+IF(A108=" "," ",IF(J109=" ",($H$2-SUM($C$12:C107)+D108),(1+$B$2/365*365/12)^$C$2*$B$2/365*365/12/((1+$B$2/365*365/12)^$C$2-1)*$H$2))</f>
        <v> </v>
      </c>
      <c r="H108" s="25" t="str">
        <f>+IF(J108=$J$2,XIRR($G$12:G108,$K$12:K108)," ")</f>
        <v> </v>
      </c>
      <c r="I108" s="25" t="str">
        <f>+IF(J108=$J$2,XIRR($F$12:F108,$K$12:K108)," ")</f>
        <v> </v>
      </c>
      <c r="J108" s="20" t="str">
        <f>IF(J107=" "," ",IF(EDATE(J107,1)&gt;$J$2," ",EDATE($J$13,L107)))</f>
        <v> </v>
      </c>
      <c r="K108" s="20" t="str">
        <f t="shared" si="40"/>
        <v> </v>
      </c>
      <c r="L108" s="19" t="str">
        <f t="shared" si="42"/>
        <v> </v>
      </c>
      <c r="M108" s="26" t="str">
        <f t="shared" si="43"/>
        <v> </v>
      </c>
      <c r="N108" s="26">
        <f t="shared" si="44"/>
        <v>0</v>
      </c>
      <c r="O108" s="19" t="str">
        <f t="shared" si="45"/>
        <v> </v>
      </c>
      <c r="P108" s="19" t="str">
        <f t="shared" si="46"/>
        <v> </v>
      </c>
      <c r="Q108" s="19" t="str">
        <f t="shared" si="47"/>
        <v> </v>
      </c>
      <c r="R108" s="23" t="str">
        <f t="shared" si="48"/>
        <v> </v>
      </c>
      <c r="S108" s="20" t="str">
        <f t="shared" si="34"/>
        <v> </v>
      </c>
      <c r="T108" s="19"/>
      <c r="U108" s="31">
        <v>95</v>
      </c>
      <c r="V108" s="31" t="str">
        <f t="shared" si="35"/>
        <v> </v>
      </c>
      <c r="W108" s="31"/>
      <c r="X108" s="31">
        <v>95</v>
      </c>
      <c r="Y108" s="31" t="str">
        <f t="shared" si="50"/>
        <v> </v>
      </c>
      <c r="Z108" s="31"/>
    </row>
    <row r="109" spans="1:26" ht="10.5">
      <c r="A109" s="21" t="str">
        <f t="shared" si="36"/>
        <v> </v>
      </c>
      <c r="B109" s="22" t="str">
        <f t="shared" si="41"/>
        <v> </v>
      </c>
      <c r="C109" s="22" t="str">
        <f t="shared" si="37"/>
        <v> </v>
      </c>
      <c r="D109" s="22" t="str">
        <f t="shared" si="38"/>
        <v> </v>
      </c>
      <c r="E109" s="22" t="str">
        <f>IF(A110=" "," ",IF(U122=U122,SUM(V110:V121),W109+SUM(V110:V121))+IF(X122=X122,SUM(Y110:Y121),Z109+SUM(Y110:Y121)))</f>
        <v> </v>
      </c>
      <c r="F109" s="22" t="str">
        <f t="shared" si="39"/>
        <v> </v>
      </c>
      <c r="G109" s="22" t="str">
        <f>+IF(A109=" "," ",IF(J110=" ",($H$2-SUM($C$12:C108)+D109),(1+$B$2/365*365/12)^$C$2*$B$2/365*365/12/((1+$B$2/365*365/12)^$C$2-1)*$H$2))</f>
        <v> </v>
      </c>
      <c r="H109" s="25" t="str">
        <f>+IF(J109=$J$2,XIRR($G$12:G109,$K$12:K109)," ")</f>
        <v> </v>
      </c>
      <c r="I109" s="25" t="str">
        <f>+IF(J109=$J$2,XIRR($F$12:F109,$K$12:K109)," ")</f>
        <v> </v>
      </c>
      <c r="J109" s="20" t="str">
        <f>IF(J108=" "," ",IF(EDATE(J108,1)&gt;$J$2," ",EDATE($J$13,L108)))</f>
        <v> </v>
      </c>
      <c r="K109" s="20" t="str">
        <f t="shared" si="40"/>
        <v> </v>
      </c>
      <c r="L109" s="19" t="str">
        <f t="shared" si="42"/>
        <v> </v>
      </c>
      <c r="M109" s="26" t="str">
        <f t="shared" si="43"/>
        <v> </v>
      </c>
      <c r="N109" s="26">
        <f t="shared" si="44"/>
        <v>0</v>
      </c>
      <c r="O109" s="19" t="str">
        <f t="shared" si="45"/>
        <v> </v>
      </c>
      <c r="P109" s="19" t="str">
        <f t="shared" si="46"/>
        <v> </v>
      </c>
      <c r="Q109" s="19" t="str">
        <f t="shared" si="47"/>
        <v> </v>
      </c>
      <c r="R109" s="23" t="str">
        <f t="shared" si="48"/>
        <v> </v>
      </c>
      <c r="S109" s="20" t="str">
        <f t="shared" si="34"/>
        <v> </v>
      </c>
      <c r="T109" s="19"/>
      <c r="U109" s="31">
        <v>96</v>
      </c>
      <c r="V109" s="31" t="str">
        <f t="shared" si="35"/>
        <v> </v>
      </c>
      <c r="W109" s="31">
        <f>+$F$2</f>
        <v>88333</v>
      </c>
      <c r="X109" s="31">
        <v>96</v>
      </c>
      <c r="Y109" s="31" t="str">
        <f t="shared" si="50"/>
        <v> </v>
      </c>
      <c r="Z109" s="31" t="e">
        <f>+instruction!$D$23*annuity!B110</f>
        <v>#VALUE!</v>
      </c>
    </row>
    <row r="110" spans="1:26" ht="10.5">
      <c r="A110" s="21" t="str">
        <f t="shared" si="36"/>
        <v> </v>
      </c>
      <c r="B110" s="22" t="str">
        <f t="shared" si="41"/>
        <v> </v>
      </c>
      <c r="C110" s="22" t="str">
        <f t="shared" si="37"/>
        <v> </v>
      </c>
      <c r="D110" s="22" t="str">
        <f t="shared" si="38"/>
        <v> </v>
      </c>
      <c r="E110" s="22"/>
      <c r="F110" s="22" t="str">
        <f t="shared" si="39"/>
        <v> </v>
      </c>
      <c r="G110" s="22" t="str">
        <f>+IF(A110=" "," ",IF(J111=" ",($H$2-SUM($C$12:C109)+D110),(1+$B$2/365*365/12)^$C$2*$B$2/365*365/12/((1+$B$2/365*365/12)^$C$2-1)*$H$2))</f>
        <v> </v>
      </c>
      <c r="H110" s="25" t="str">
        <f>+IF(J110=$J$2,XIRR($G$12:G110,$K$12:K110)," ")</f>
        <v> </v>
      </c>
      <c r="I110" s="25" t="str">
        <f>+IF(J110=$J$2,XIRR($F$12:F110,$K$12:K110)," ")</f>
        <v> </v>
      </c>
      <c r="J110" s="20" t="str">
        <f>IF(J109=" "," ",IF(EDATE(J109,1)&gt;$J$2," ",EDATE($J$13,L109)))</f>
        <v> </v>
      </c>
      <c r="K110" s="20" t="str">
        <f t="shared" si="40"/>
        <v> </v>
      </c>
      <c r="L110" s="19" t="str">
        <f t="shared" si="42"/>
        <v> </v>
      </c>
      <c r="M110" s="26" t="str">
        <f t="shared" si="43"/>
        <v> </v>
      </c>
      <c r="N110" s="26">
        <f t="shared" si="44"/>
        <v>0</v>
      </c>
      <c r="O110" s="19" t="str">
        <f t="shared" si="45"/>
        <v> </v>
      </c>
      <c r="P110" s="19" t="str">
        <f t="shared" si="46"/>
        <v> </v>
      </c>
      <c r="Q110" s="19" t="str">
        <f t="shared" si="47"/>
        <v> </v>
      </c>
      <c r="R110" s="23" t="str">
        <f t="shared" si="48"/>
        <v> </v>
      </c>
      <c r="S110" s="20" t="str">
        <f t="shared" si="34"/>
        <v> </v>
      </c>
      <c r="T110" s="19"/>
      <c r="U110" s="31">
        <v>97</v>
      </c>
      <c r="V110" s="31" t="str">
        <f t="shared" si="35"/>
        <v> </v>
      </c>
      <c r="W110" s="31"/>
      <c r="X110" s="31">
        <v>97</v>
      </c>
      <c r="Y110" s="31" t="str">
        <f aca="true" t="shared" si="51" ref="Y110:Y121">IF(A110=" "," ",($Z$109/12))</f>
        <v> </v>
      </c>
      <c r="Z110" s="31"/>
    </row>
    <row r="111" spans="1:26" ht="10.5">
      <c r="A111" s="21" t="str">
        <f t="shared" si="36"/>
        <v> </v>
      </c>
      <c r="B111" s="22" t="str">
        <f t="shared" si="41"/>
        <v> </v>
      </c>
      <c r="C111" s="22" t="str">
        <f t="shared" si="37"/>
        <v> </v>
      </c>
      <c r="D111" s="22" t="str">
        <f t="shared" si="38"/>
        <v> </v>
      </c>
      <c r="E111" s="22"/>
      <c r="F111" s="22" t="str">
        <f t="shared" si="39"/>
        <v> </v>
      </c>
      <c r="G111" s="22" t="str">
        <f>+IF(A111=" "," ",IF(J112=" ",($H$2-SUM($C$12:C110)+D111),(1+$B$2/365*365/12)^$C$2*$B$2/365*365/12/((1+$B$2/365*365/12)^$C$2-1)*$H$2))</f>
        <v> </v>
      </c>
      <c r="H111" s="25" t="str">
        <f>+IF(J111=$J$2,XIRR($G$12:G111,$K$12:K111)," ")</f>
        <v> </v>
      </c>
      <c r="I111" s="25" t="str">
        <f>+IF(J111=$J$2,XIRR($F$12:F111,$K$12:K111)," ")</f>
        <v> </v>
      </c>
      <c r="J111" s="20" t="str">
        <f>IF(J110=" "," ",IF(EDATE(J110,1)&gt;$J$2," ",EDATE($J$13,L110)))</f>
        <v> </v>
      </c>
      <c r="K111" s="20" t="str">
        <f t="shared" si="40"/>
        <v> </v>
      </c>
      <c r="L111" s="19" t="str">
        <f t="shared" si="42"/>
        <v> </v>
      </c>
      <c r="M111" s="26" t="str">
        <f t="shared" si="43"/>
        <v> </v>
      </c>
      <c r="N111" s="26">
        <f t="shared" si="44"/>
        <v>0</v>
      </c>
      <c r="O111" s="19" t="str">
        <f t="shared" si="45"/>
        <v> </v>
      </c>
      <c r="P111" s="19" t="str">
        <f t="shared" si="46"/>
        <v> </v>
      </c>
      <c r="Q111" s="19" t="str">
        <f t="shared" si="47"/>
        <v> </v>
      </c>
      <c r="R111" s="23" t="str">
        <f t="shared" si="48"/>
        <v> </v>
      </c>
      <c r="S111" s="20" t="str">
        <f t="shared" si="34"/>
        <v> </v>
      </c>
      <c r="T111" s="19"/>
      <c r="U111" s="31">
        <v>98</v>
      </c>
      <c r="V111" s="31" t="str">
        <f t="shared" si="35"/>
        <v> </v>
      </c>
      <c r="W111" s="31"/>
      <c r="X111" s="31">
        <v>98</v>
      </c>
      <c r="Y111" s="31" t="str">
        <f t="shared" si="51"/>
        <v> </v>
      </c>
      <c r="Z111" s="31"/>
    </row>
    <row r="112" spans="1:26" ht="10.5">
      <c r="A112" s="21" t="str">
        <f t="shared" si="36"/>
        <v> </v>
      </c>
      <c r="B112" s="22" t="str">
        <f t="shared" si="41"/>
        <v> </v>
      </c>
      <c r="C112" s="22" t="str">
        <f t="shared" si="37"/>
        <v> </v>
      </c>
      <c r="D112" s="22" t="str">
        <f t="shared" si="38"/>
        <v> </v>
      </c>
      <c r="E112" s="22"/>
      <c r="F112" s="22" t="str">
        <f t="shared" si="39"/>
        <v> </v>
      </c>
      <c r="G112" s="22" t="str">
        <f>+IF(A112=" "," ",IF(J113=" ",($H$2-SUM($C$12:C111)+D112),(1+$B$2/365*365/12)^$C$2*$B$2/365*365/12/((1+$B$2/365*365/12)^$C$2-1)*$H$2))</f>
        <v> </v>
      </c>
      <c r="H112" s="25" t="str">
        <f>+IF(J112=$J$2,XIRR($G$12:G112,$K$12:K112)," ")</f>
        <v> </v>
      </c>
      <c r="I112" s="25" t="str">
        <f>+IF(J112=$J$2,XIRR($F$12:F112,$K$12:K112)," ")</f>
        <v> </v>
      </c>
      <c r="J112" s="20" t="str">
        <f>IF(J111=" "," ",IF(EDATE(J111,1)&gt;$J$2," ",EDATE($J$13,L111)))</f>
        <v> </v>
      </c>
      <c r="K112" s="20" t="str">
        <f t="shared" si="40"/>
        <v> </v>
      </c>
      <c r="L112" s="19" t="str">
        <f t="shared" si="42"/>
        <v> </v>
      </c>
      <c r="M112" s="26" t="str">
        <f t="shared" si="43"/>
        <v> </v>
      </c>
      <c r="N112" s="26">
        <f t="shared" si="44"/>
        <v>0</v>
      </c>
      <c r="O112" s="19" t="str">
        <f t="shared" si="45"/>
        <v> </v>
      </c>
      <c r="P112" s="19" t="str">
        <f t="shared" si="46"/>
        <v> </v>
      </c>
      <c r="Q112" s="19" t="str">
        <f t="shared" si="47"/>
        <v> </v>
      </c>
      <c r="R112" s="23" t="str">
        <f t="shared" si="48"/>
        <v> </v>
      </c>
      <c r="S112" s="20" t="str">
        <f t="shared" si="34"/>
        <v> </v>
      </c>
      <c r="T112" s="19"/>
      <c r="U112" s="31">
        <v>99</v>
      </c>
      <c r="V112" s="31" t="str">
        <f t="shared" si="35"/>
        <v> </v>
      </c>
      <c r="W112" s="31"/>
      <c r="X112" s="31">
        <v>99</v>
      </c>
      <c r="Y112" s="31" t="str">
        <f t="shared" si="51"/>
        <v> </v>
      </c>
      <c r="Z112" s="31"/>
    </row>
    <row r="113" spans="1:26" ht="10.5">
      <c r="A113" s="21" t="str">
        <f t="shared" si="36"/>
        <v> </v>
      </c>
      <c r="B113" s="22" t="str">
        <f t="shared" si="41"/>
        <v> </v>
      </c>
      <c r="C113" s="22" t="str">
        <f t="shared" si="37"/>
        <v> </v>
      </c>
      <c r="D113" s="22" t="str">
        <f t="shared" si="38"/>
        <v> </v>
      </c>
      <c r="E113" s="22"/>
      <c r="F113" s="22" t="str">
        <f t="shared" si="39"/>
        <v> </v>
      </c>
      <c r="G113" s="22" t="str">
        <f>+IF(A113=" "," ",IF(J114=" ",($H$2-SUM($C$12:C112)+D113),(1+$B$2/365*365/12)^$C$2*$B$2/365*365/12/((1+$B$2/365*365/12)^$C$2-1)*$H$2))</f>
        <v> </v>
      </c>
      <c r="H113" s="25" t="str">
        <f>+IF(J113=$J$2,XIRR($G$12:G113,$K$12:K113)," ")</f>
        <v> </v>
      </c>
      <c r="I113" s="25" t="str">
        <f>+IF(J113=$J$2,XIRR($F$12:F113,$K$12:K113)," ")</f>
        <v> </v>
      </c>
      <c r="J113" s="20" t="str">
        <f>IF(J112=" "," ",IF(EDATE(J112,1)&gt;$J$2," ",EDATE($J$13,L112)))</f>
        <v> </v>
      </c>
      <c r="K113" s="20" t="str">
        <f t="shared" si="40"/>
        <v> </v>
      </c>
      <c r="L113" s="19" t="str">
        <f t="shared" si="42"/>
        <v> </v>
      </c>
      <c r="M113" s="26" t="str">
        <f t="shared" si="43"/>
        <v> </v>
      </c>
      <c r="N113" s="26">
        <f t="shared" si="44"/>
        <v>0</v>
      </c>
      <c r="O113" s="19" t="str">
        <f t="shared" si="45"/>
        <v> </v>
      </c>
      <c r="P113" s="19" t="str">
        <f t="shared" si="46"/>
        <v> </v>
      </c>
      <c r="Q113" s="19" t="str">
        <f t="shared" si="47"/>
        <v> </v>
      </c>
      <c r="R113" s="23" t="str">
        <f t="shared" si="48"/>
        <v> </v>
      </c>
      <c r="S113" s="20" t="str">
        <f t="shared" si="34"/>
        <v> </v>
      </c>
      <c r="T113" s="19"/>
      <c r="U113" s="31">
        <v>100</v>
      </c>
      <c r="V113" s="31" t="str">
        <f t="shared" si="35"/>
        <v> </v>
      </c>
      <c r="W113" s="31"/>
      <c r="X113" s="31">
        <v>100</v>
      </c>
      <c r="Y113" s="31" t="str">
        <f t="shared" si="51"/>
        <v> </v>
      </c>
      <c r="Z113" s="31"/>
    </row>
    <row r="114" spans="1:26" ht="10.5">
      <c r="A114" s="21" t="str">
        <f t="shared" si="36"/>
        <v> </v>
      </c>
      <c r="B114" s="22" t="str">
        <f t="shared" si="41"/>
        <v> </v>
      </c>
      <c r="C114" s="22" t="str">
        <f t="shared" si="37"/>
        <v> </v>
      </c>
      <c r="D114" s="22" t="str">
        <f t="shared" si="38"/>
        <v> </v>
      </c>
      <c r="E114" s="22"/>
      <c r="F114" s="22" t="str">
        <f t="shared" si="39"/>
        <v> </v>
      </c>
      <c r="G114" s="22" t="str">
        <f>+IF(A114=" "," ",IF(J115=" ",($H$2-SUM($C$12:C113)+D114),(1+$B$2/365*365/12)^$C$2*$B$2/365*365/12/((1+$B$2/365*365/12)^$C$2-1)*$H$2))</f>
        <v> </v>
      </c>
      <c r="H114" s="25" t="str">
        <f>+IF(J114=$J$2,XIRR($G$12:G114,$K$12:K114)," ")</f>
        <v> </v>
      </c>
      <c r="I114" s="25" t="str">
        <f>+IF(J114=$J$2,XIRR($F$12:F114,$K$12:K114)," ")</f>
        <v> </v>
      </c>
      <c r="J114" s="20" t="str">
        <f>IF(J113=" "," ",IF(EDATE(J113,1)&gt;$J$2," ",EDATE($J$13,L113)))</f>
        <v> </v>
      </c>
      <c r="K114" s="20" t="str">
        <f t="shared" si="40"/>
        <v> </v>
      </c>
      <c r="L114" s="19" t="str">
        <f t="shared" si="42"/>
        <v> </v>
      </c>
      <c r="M114" s="26" t="str">
        <f t="shared" si="43"/>
        <v> </v>
      </c>
      <c r="N114" s="26">
        <f t="shared" si="44"/>
        <v>0</v>
      </c>
      <c r="O114" s="19" t="str">
        <f t="shared" si="45"/>
        <v> </v>
      </c>
      <c r="P114" s="19" t="str">
        <f t="shared" si="46"/>
        <v> </v>
      </c>
      <c r="Q114" s="19" t="str">
        <f t="shared" si="47"/>
        <v> </v>
      </c>
      <c r="R114" s="23" t="str">
        <f t="shared" si="48"/>
        <v> </v>
      </c>
      <c r="S114" s="20" t="str">
        <f t="shared" si="34"/>
        <v> </v>
      </c>
      <c r="T114" s="19"/>
      <c r="U114" s="31">
        <v>101</v>
      </c>
      <c r="V114" s="31" t="str">
        <f t="shared" si="35"/>
        <v> </v>
      </c>
      <c r="W114" s="31"/>
      <c r="X114" s="31">
        <v>101</v>
      </c>
      <c r="Y114" s="31" t="str">
        <f t="shared" si="51"/>
        <v> </v>
      </c>
      <c r="Z114" s="31"/>
    </row>
    <row r="115" spans="1:26" ht="10.5">
      <c r="A115" s="21" t="str">
        <f t="shared" si="36"/>
        <v> </v>
      </c>
      <c r="B115" s="22" t="str">
        <f t="shared" si="41"/>
        <v> </v>
      </c>
      <c r="C115" s="22" t="str">
        <f t="shared" si="37"/>
        <v> </v>
      </c>
      <c r="D115" s="22" t="str">
        <f t="shared" si="38"/>
        <v> </v>
      </c>
      <c r="E115" s="22"/>
      <c r="F115" s="22" t="str">
        <f t="shared" si="39"/>
        <v> </v>
      </c>
      <c r="G115" s="22" t="str">
        <f>+IF(A115=" "," ",IF(J116=" ",($H$2-SUM($C$12:C114)+D115),(1+$B$2/365*365/12)^$C$2*$B$2/365*365/12/((1+$B$2/365*365/12)^$C$2-1)*$H$2))</f>
        <v> </v>
      </c>
      <c r="H115" s="25" t="str">
        <f>+IF(J115=$J$2,XIRR($G$12:G115,$K$12:K115)," ")</f>
        <v> </v>
      </c>
      <c r="I115" s="25" t="str">
        <f>+IF(J115=$J$2,XIRR($F$12:F115,$K$12:K115)," ")</f>
        <v> </v>
      </c>
      <c r="J115" s="20" t="str">
        <f>IF(J114=" "," ",IF(EDATE(J114,1)&gt;$J$2," ",EDATE($J$13,L114)))</f>
        <v> </v>
      </c>
      <c r="K115" s="20" t="str">
        <f t="shared" si="40"/>
        <v> </v>
      </c>
      <c r="L115" s="19" t="str">
        <f t="shared" si="42"/>
        <v> </v>
      </c>
      <c r="M115" s="26" t="str">
        <f t="shared" si="43"/>
        <v> </v>
      </c>
      <c r="N115" s="26">
        <f t="shared" si="44"/>
        <v>0</v>
      </c>
      <c r="O115" s="19" t="str">
        <f t="shared" si="45"/>
        <v> </v>
      </c>
      <c r="P115" s="19" t="str">
        <f t="shared" si="46"/>
        <v> </v>
      </c>
      <c r="Q115" s="19" t="str">
        <f t="shared" si="47"/>
        <v> </v>
      </c>
      <c r="R115" s="23" t="str">
        <f t="shared" si="48"/>
        <v> </v>
      </c>
      <c r="S115" s="20" t="str">
        <f t="shared" si="34"/>
        <v> </v>
      </c>
      <c r="T115" s="19"/>
      <c r="U115" s="31">
        <v>102</v>
      </c>
      <c r="V115" s="31" t="str">
        <f t="shared" si="35"/>
        <v> </v>
      </c>
      <c r="W115" s="31"/>
      <c r="X115" s="31">
        <v>102</v>
      </c>
      <c r="Y115" s="31" t="str">
        <f t="shared" si="51"/>
        <v> </v>
      </c>
      <c r="Z115" s="31"/>
    </row>
    <row r="116" spans="1:26" ht="10.5">
      <c r="A116" s="21" t="str">
        <f t="shared" si="36"/>
        <v> </v>
      </c>
      <c r="B116" s="22" t="str">
        <f t="shared" si="41"/>
        <v> </v>
      </c>
      <c r="C116" s="22" t="str">
        <f t="shared" si="37"/>
        <v> </v>
      </c>
      <c r="D116" s="22" t="str">
        <f t="shared" si="38"/>
        <v> </v>
      </c>
      <c r="E116" s="22"/>
      <c r="F116" s="22" t="str">
        <f t="shared" si="39"/>
        <v> </v>
      </c>
      <c r="G116" s="22" t="str">
        <f>+IF(A116=" "," ",IF(J117=" ",($H$2-SUM($C$12:C115)+D116),(1+$B$2/365*365/12)^$C$2*$B$2/365*365/12/((1+$B$2/365*365/12)^$C$2-1)*$H$2))</f>
        <v> </v>
      </c>
      <c r="H116" s="25" t="str">
        <f>+IF(J116=$J$2,XIRR($G$12:G116,$K$12:K116)," ")</f>
        <v> </v>
      </c>
      <c r="I116" s="25" t="str">
        <f>+IF(J116=$J$2,XIRR($F$12:F116,$K$12:K116)," ")</f>
        <v> </v>
      </c>
      <c r="J116" s="20" t="str">
        <f>IF(J115=" "," ",IF(EDATE(J115,1)&gt;$J$2," ",EDATE($J$13,L115)))</f>
        <v> </v>
      </c>
      <c r="K116" s="20" t="str">
        <f t="shared" si="40"/>
        <v> </v>
      </c>
      <c r="L116" s="19" t="str">
        <f t="shared" si="42"/>
        <v> </v>
      </c>
      <c r="M116" s="26" t="str">
        <f t="shared" si="43"/>
        <v> </v>
      </c>
      <c r="N116" s="26">
        <f t="shared" si="44"/>
        <v>0</v>
      </c>
      <c r="O116" s="19" t="str">
        <f t="shared" si="45"/>
        <v> </v>
      </c>
      <c r="P116" s="19" t="str">
        <f t="shared" si="46"/>
        <v> </v>
      </c>
      <c r="Q116" s="19" t="str">
        <f t="shared" si="47"/>
        <v> </v>
      </c>
      <c r="R116" s="23" t="str">
        <f t="shared" si="48"/>
        <v> </v>
      </c>
      <c r="S116" s="20" t="str">
        <f t="shared" si="34"/>
        <v> </v>
      </c>
      <c r="T116" s="19"/>
      <c r="U116" s="31">
        <v>103</v>
      </c>
      <c r="V116" s="31" t="str">
        <f t="shared" si="35"/>
        <v> </v>
      </c>
      <c r="W116" s="31"/>
      <c r="X116" s="31">
        <v>103</v>
      </c>
      <c r="Y116" s="31" t="str">
        <f t="shared" si="51"/>
        <v> </v>
      </c>
      <c r="Z116" s="31"/>
    </row>
    <row r="117" spans="1:26" ht="10.5">
      <c r="A117" s="21" t="str">
        <f t="shared" si="36"/>
        <v> </v>
      </c>
      <c r="B117" s="22" t="str">
        <f t="shared" si="41"/>
        <v> </v>
      </c>
      <c r="C117" s="22" t="str">
        <f t="shared" si="37"/>
        <v> </v>
      </c>
      <c r="D117" s="22" t="str">
        <f t="shared" si="38"/>
        <v> </v>
      </c>
      <c r="E117" s="22"/>
      <c r="F117" s="22" t="str">
        <f t="shared" si="39"/>
        <v> </v>
      </c>
      <c r="G117" s="22" t="str">
        <f>+IF(A117=" "," ",IF(J118=" ",($H$2-SUM($C$12:C116)+D117),(1+$B$2/365*365/12)^$C$2*$B$2/365*365/12/((1+$B$2/365*365/12)^$C$2-1)*$H$2))</f>
        <v> </v>
      </c>
      <c r="H117" s="25" t="str">
        <f>+IF(J117=$J$2,XIRR($G$12:G117,$K$12:K117)," ")</f>
        <v> </v>
      </c>
      <c r="I117" s="25" t="str">
        <f>+IF(J117=$J$2,XIRR($F$12:F117,$K$12:K117)," ")</f>
        <v> </v>
      </c>
      <c r="J117" s="20" t="str">
        <f>IF(J116=" "," ",IF(EDATE(J116,1)&gt;$J$2," ",EDATE($J$13,L116)))</f>
        <v> </v>
      </c>
      <c r="K117" s="20" t="str">
        <f t="shared" si="40"/>
        <v> </v>
      </c>
      <c r="L117" s="19" t="str">
        <f t="shared" si="42"/>
        <v> </v>
      </c>
      <c r="M117" s="26" t="str">
        <f t="shared" si="43"/>
        <v> </v>
      </c>
      <c r="N117" s="26">
        <f t="shared" si="44"/>
        <v>0</v>
      </c>
      <c r="O117" s="19" t="str">
        <f t="shared" si="45"/>
        <v> </v>
      </c>
      <c r="P117" s="19" t="str">
        <f t="shared" si="46"/>
        <v> </v>
      </c>
      <c r="Q117" s="19" t="str">
        <f t="shared" si="47"/>
        <v> </v>
      </c>
      <c r="R117" s="23" t="str">
        <f t="shared" si="48"/>
        <v> </v>
      </c>
      <c r="S117" s="20" t="str">
        <f t="shared" si="34"/>
        <v> </v>
      </c>
      <c r="T117" s="19"/>
      <c r="U117" s="31">
        <v>104</v>
      </c>
      <c r="V117" s="31" t="str">
        <f t="shared" si="35"/>
        <v> </v>
      </c>
      <c r="W117" s="31"/>
      <c r="X117" s="31">
        <v>104</v>
      </c>
      <c r="Y117" s="31" t="str">
        <f t="shared" si="51"/>
        <v> </v>
      </c>
      <c r="Z117" s="31"/>
    </row>
    <row r="118" spans="1:26" ht="10.5">
      <c r="A118" s="21" t="str">
        <f t="shared" si="36"/>
        <v> </v>
      </c>
      <c r="B118" s="22" t="str">
        <f t="shared" si="41"/>
        <v> </v>
      </c>
      <c r="C118" s="22" t="str">
        <f t="shared" si="37"/>
        <v> </v>
      </c>
      <c r="D118" s="22" t="str">
        <f t="shared" si="38"/>
        <v> </v>
      </c>
      <c r="E118" s="22"/>
      <c r="F118" s="22" t="str">
        <f t="shared" si="39"/>
        <v> </v>
      </c>
      <c r="G118" s="22" t="str">
        <f>+IF(A118=" "," ",IF(J119=" ",($H$2-SUM($C$12:C117)+D118),(1+$B$2/365*365/12)^$C$2*$B$2/365*365/12/((1+$B$2/365*365/12)^$C$2-1)*$H$2))</f>
        <v> </v>
      </c>
      <c r="H118" s="25" t="str">
        <f>+IF(J118=$J$2,XIRR($G$12:G118,$K$12:K118)," ")</f>
        <v> </v>
      </c>
      <c r="I118" s="25" t="str">
        <f>+IF(J118=$J$2,XIRR($F$12:F118,$K$12:K118)," ")</f>
        <v> </v>
      </c>
      <c r="J118" s="20" t="str">
        <f>IF(J117=" "," ",IF(EDATE(J117,1)&gt;$J$2," ",EDATE($J$13,L117)))</f>
        <v> </v>
      </c>
      <c r="K118" s="20" t="str">
        <f t="shared" si="40"/>
        <v> </v>
      </c>
      <c r="L118" s="19" t="str">
        <f t="shared" si="42"/>
        <v> </v>
      </c>
      <c r="M118" s="26" t="str">
        <f t="shared" si="43"/>
        <v> </v>
      </c>
      <c r="N118" s="26">
        <f t="shared" si="44"/>
        <v>0</v>
      </c>
      <c r="O118" s="19" t="str">
        <f t="shared" si="45"/>
        <v> </v>
      </c>
      <c r="P118" s="19" t="str">
        <f t="shared" si="46"/>
        <v> </v>
      </c>
      <c r="Q118" s="19" t="str">
        <f t="shared" si="47"/>
        <v> </v>
      </c>
      <c r="R118" s="23" t="str">
        <f t="shared" si="48"/>
        <v> </v>
      </c>
      <c r="S118" s="20" t="str">
        <f t="shared" si="34"/>
        <v> </v>
      </c>
      <c r="T118" s="19"/>
      <c r="U118" s="31">
        <v>105</v>
      </c>
      <c r="V118" s="31" t="str">
        <f t="shared" si="35"/>
        <v> </v>
      </c>
      <c r="W118" s="31"/>
      <c r="X118" s="31">
        <v>105</v>
      </c>
      <c r="Y118" s="31" t="str">
        <f t="shared" si="51"/>
        <v> </v>
      </c>
      <c r="Z118" s="31"/>
    </row>
    <row r="119" spans="1:26" ht="10.5">
      <c r="A119" s="21" t="str">
        <f t="shared" si="36"/>
        <v> </v>
      </c>
      <c r="B119" s="22" t="str">
        <f t="shared" si="41"/>
        <v> </v>
      </c>
      <c r="C119" s="22" t="str">
        <f t="shared" si="37"/>
        <v> </v>
      </c>
      <c r="D119" s="22" t="str">
        <f t="shared" si="38"/>
        <v> </v>
      </c>
      <c r="E119" s="22"/>
      <c r="F119" s="22" t="str">
        <f t="shared" si="39"/>
        <v> </v>
      </c>
      <c r="G119" s="22" t="str">
        <f>+IF(A119=" "," ",IF(J120=" ",($H$2-SUM($C$12:C118)+D119),(1+$B$2/365*365/12)^$C$2*$B$2/365*365/12/((1+$B$2/365*365/12)^$C$2-1)*$H$2))</f>
        <v> </v>
      </c>
      <c r="H119" s="25" t="str">
        <f>+IF(J119=$J$2,XIRR($G$12:G119,$K$12:K119)," ")</f>
        <v> </v>
      </c>
      <c r="I119" s="25" t="str">
        <f>+IF(J119=$J$2,XIRR($F$12:F119,$K$12:K119)," ")</f>
        <v> </v>
      </c>
      <c r="J119" s="20" t="str">
        <f>IF(J118=" "," ",IF(EDATE(J118,1)&gt;$J$2," ",EDATE($J$13,L118)))</f>
        <v> </v>
      </c>
      <c r="K119" s="20" t="str">
        <f t="shared" si="40"/>
        <v> </v>
      </c>
      <c r="L119" s="19" t="str">
        <f t="shared" si="42"/>
        <v> </v>
      </c>
      <c r="M119" s="26" t="str">
        <f t="shared" si="43"/>
        <v> </v>
      </c>
      <c r="N119" s="26">
        <f t="shared" si="44"/>
        <v>0</v>
      </c>
      <c r="O119" s="19" t="str">
        <f t="shared" si="45"/>
        <v> </v>
      </c>
      <c r="P119" s="19" t="str">
        <f t="shared" si="46"/>
        <v> </v>
      </c>
      <c r="Q119" s="19" t="str">
        <f t="shared" si="47"/>
        <v> </v>
      </c>
      <c r="R119" s="23" t="str">
        <f t="shared" si="48"/>
        <v> </v>
      </c>
      <c r="S119" s="20" t="str">
        <f t="shared" si="34"/>
        <v> </v>
      </c>
      <c r="T119" s="19"/>
      <c r="U119" s="31">
        <v>106</v>
      </c>
      <c r="V119" s="31" t="str">
        <f t="shared" si="35"/>
        <v> </v>
      </c>
      <c r="W119" s="31"/>
      <c r="X119" s="31">
        <v>106</v>
      </c>
      <c r="Y119" s="31" t="str">
        <f t="shared" si="51"/>
        <v> </v>
      </c>
      <c r="Z119" s="31"/>
    </row>
    <row r="120" spans="1:26" ht="10.5">
      <c r="A120" s="21" t="str">
        <f t="shared" si="36"/>
        <v> </v>
      </c>
      <c r="B120" s="22" t="str">
        <f t="shared" si="41"/>
        <v> </v>
      </c>
      <c r="C120" s="22" t="str">
        <f t="shared" si="37"/>
        <v> </v>
      </c>
      <c r="D120" s="22" t="str">
        <f t="shared" si="38"/>
        <v> </v>
      </c>
      <c r="E120" s="22"/>
      <c r="F120" s="22" t="str">
        <f t="shared" si="39"/>
        <v> </v>
      </c>
      <c r="G120" s="22" t="str">
        <f>+IF(A120=" "," ",IF(J121=" ",($H$2-SUM($C$12:C119)+D120),(1+$B$2/365*365/12)^$C$2*$B$2/365*365/12/((1+$B$2/365*365/12)^$C$2-1)*$H$2))</f>
        <v> </v>
      </c>
      <c r="H120" s="25" t="str">
        <f>+IF(J120=$J$2,XIRR($G$12:G120,$K$12:K120)," ")</f>
        <v> </v>
      </c>
      <c r="I120" s="25" t="str">
        <f>+IF(J120=$J$2,XIRR($F$12:F120,$K$12:K120)," ")</f>
        <v> </v>
      </c>
      <c r="J120" s="20" t="str">
        <f>IF(J119=" "," ",IF(EDATE(J119,1)&gt;$J$2," ",EDATE($J$13,L119)))</f>
        <v> </v>
      </c>
      <c r="K120" s="20" t="str">
        <f t="shared" si="40"/>
        <v> </v>
      </c>
      <c r="L120" s="19" t="str">
        <f t="shared" si="42"/>
        <v> </v>
      </c>
      <c r="M120" s="26" t="str">
        <f t="shared" si="43"/>
        <v> </v>
      </c>
      <c r="N120" s="26">
        <f t="shared" si="44"/>
        <v>0</v>
      </c>
      <c r="O120" s="19" t="str">
        <f t="shared" si="45"/>
        <v> </v>
      </c>
      <c r="P120" s="19" t="str">
        <f t="shared" si="46"/>
        <v> </v>
      </c>
      <c r="Q120" s="19" t="str">
        <f t="shared" si="47"/>
        <v> </v>
      </c>
      <c r="R120" s="23" t="str">
        <f t="shared" si="48"/>
        <v> </v>
      </c>
      <c r="S120" s="20" t="str">
        <f t="shared" si="34"/>
        <v> </v>
      </c>
      <c r="T120" s="19"/>
      <c r="U120" s="31">
        <v>107</v>
      </c>
      <c r="V120" s="31" t="str">
        <f t="shared" si="35"/>
        <v> </v>
      </c>
      <c r="W120" s="31"/>
      <c r="X120" s="31">
        <v>107</v>
      </c>
      <c r="Y120" s="31" t="str">
        <f t="shared" si="51"/>
        <v> </v>
      </c>
      <c r="Z120" s="31"/>
    </row>
    <row r="121" spans="1:26" ht="10.5">
      <c r="A121" s="21" t="str">
        <f t="shared" si="36"/>
        <v> </v>
      </c>
      <c r="B121" s="22" t="str">
        <f t="shared" si="41"/>
        <v> </v>
      </c>
      <c r="C121" s="22" t="str">
        <f t="shared" si="37"/>
        <v> </v>
      </c>
      <c r="D121" s="22" t="str">
        <f t="shared" si="38"/>
        <v> </v>
      </c>
      <c r="E121" s="22" t="str">
        <f>IF(A122=" "," ",IF(U134=U134,SUM(V122:V133),W121+SUM(V122:V133))+IF(X134=X134,SUM(Y122:Y133),Z121+SUM(Y122:Y133)))</f>
        <v> </v>
      </c>
      <c r="F121" s="22" t="str">
        <f t="shared" si="39"/>
        <v> </v>
      </c>
      <c r="G121" s="22" t="str">
        <f>+IF(A121=" "," ",IF(J122=" ",($H$2-SUM($C$12:C120)+D121),(1+$B$2/365*365/12)^$C$2*$B$2/365*365/12/((1+$B$2/365*365/12)^$C$2-1)*$H$2))</f>
        <v> </v>
      </c>
      <c r="H121" s="25" t="str">
        <f>+IF(J121=$J$2,XIRR($G$12:G121,$K$12:K121)," ")</f>
        <v> </v>
      </c>
      <c r="I121" s="25" t="str">
        <f>+IF(J121=$J$2,XIRR($F$12:F121,$K$12:K121)," ")</f>
        <v> </v>
      </c>
      <c r="J121" s="20" t="str">
        <f>IF(J120=" "," ",IF(EDATE(J120,1)&gt;$J$2," ",EDATE($J$13,L120)))</f>
        <v> </v>
      </c>
      <c r="K121" s="20" t="str">
        <f t="shared" si="40"/>
        <v> </v>
      </c>
      <c r="L121" s="19" t="str">
        <f t="shared" si="42"/>
        <v> </v>
      </c>
      <c r="M121" s="26" t="str">
        <f t="shared" si="43"/>
        <v> </v>
      </c>
      <c r="N121" s="26">
        <f t="shared" si="44"/>
        <v>0</v>
      </c>
      <c r="O121" s="19" t="str">
        <f t="shared" si="45"/>
        <v> </v>
      </c>
      <c r="P121" s="19" t="str">
        <f t="shared" si="46"/>
        <v> </v>
      </c>
      <c r="Q121" s="19" t="str">
        <f t="shared" si="47"/>
        <v> </v>
      </c>
      <c r="R121" s="23" t="str">
        <f t="shared" si="48"/>
        <v> </v>
      </c>
      <c r="S121" s="20" t="str">
        <f t="shared" si="34"/>
        <v> </v>
      </c>
      <c r="T121" s="19"/>
      <c r="U121" s="31">
        <v>108</v>
      </c>
      <c r="V121" s="31" t="str">
        <f t="shared" si="35"/>
        <v> </v>
      </c>
      <c r="W121" s="31">
        <f>+$F$2</f>
        <v>88333</v>
      </c>
      <c r="X121" s="31">
        <v>108</v>
      </c>
      <c r="Y121" s="31" t="str">
        <f t="shared" si="51"/>
        <v> </v>
      </c>
      <c r="Z121" s="31" t="e">
        <f>+instruction!$D$23*annuity!B122</f>
        <v>#VALUE!</v>
      </c>
    </row>
    <row r="122" spans="1:26" ht="10.5">
      <c r="A122" s="21" t="str">
        <f t="shared" si="36"/>
        <v> </v>
      </c>
      <c r="B122" s="22" t="str">
        <f t="shared" si="41"/>
        <v> </v>
      </c>
      <c r="C122" s="22" t="str">
        <f t="shared" si="37"/>
        <v> </v>
      </c>
      <c r="D122" s="22" t="str">
        <f t="shared" si="38"/>
        <v> </v>
      </c>
      <c r="E122" s="22"/>
      <c r="F122" s="22" t="str">
        <f t="shared" si="39"/>
        <v> </v>
      </c>
      <c r="G122" s="22" t="str">
        <f>+IF(A122=" "," ",IF(J123=" ",($H$2-SUM($C$12:C121)+D122),(1+$B$2/365*365/12)^$C$2*$B$2/365*365/12/((1+$B$2/365*365/12)^$C$2-1)*$H$2))</f>
        <v> </v>
      </c>
      <c r="H122" s="25" t="str">
        <f>+IF(J122=$J$2,XIRR($G$12:G122,$K$12:K122)," ")</f>
        <v> </v>
      </c>
      <c r="I122" s="25" t="str">
        <f>+IF(J122=$J$2,XIRR($F$12:F122,$K$12:K122)," ")</f>
        <v> </v>
      </c>
      <c r="J122" s="20" t="str">
        <f>IF(J121=" "," ",IF(EDATE(J121,1)&gt;$J$2," ",EDATE($J$13,L121)))</f>
        <v> </v>
      </c>
      <c r="K122" s="20" t="str">
        <f t="shared" si="40"/>
        <v> </v>
      </c>
      <c r="L122" s="19" t="str">
        <f t="shared" si="42"/>
        <v> </v>
      </c>
      <c r="M122" s="26" t="str">
        <f t="shared" si="43"/>
        <v> </v>
      </c>
      <c r="N122" s="26">
        <f t="shared" si="44"/>
        <v>0</v>
      </c>
      <c r="O122" s="19" t="str">
        <f t="shared" si="45"/>
        <v> </v>
      </c>
      <c r="P122" s="19" t="str">
        <f t="shared" si="46"/>
        <v> </v>
      </c>
      <c r="Q122" s="19" t="str">
        <f t="shared" si="47"/>
        <v> </v>
      </c>
      <c r="R122" s="23" t="str">
        <f t="shared" si="48"/>
        <v> </v>
      </c>
      <c r="S122" s="20" t="str">
        <f t="shared" si="34"/>
        <v> </v>
      </c>
      <c r="T122" s="19"/>
      <c r="U122" s="31">
        <v>109</v>
      </c>
      <c r="V122" s="31" t="str">
        <f t="shared" si="35"/>
        <v> </v>
      </c>
      <c r="W122" s="31"/>
      <c r="X122" s="31">
        <v>109</v>
      </c>
      <c r="Y122" s="31" t="str">
        <f aca="true" t="shared" si="52" ref="Y122:Y133">IF(A122=" "," ",($Z$121/12))</f>
        <v> </v>
      </c>
      <c r="Z122" s="31"/>
    </row>
    <row r="123" spans="1:26" ht="10.5">
      <c r="A123" s="21" t="str">
        <f t="shared" si="36"/>
        <v> </v>
      </c>
      <c r="B123" s="22" t="str">
        <f t="shared" si="41"/>
        <v> </v>
      </c>
      <c r="C123" s="22" t="str">
        <f t="shared" si="37"/>
        <v> </v>
      </c>
      <c r="D123" s="22" t="str">
        <f t="shared" si="38"/>
        <v> </v>
      </c>
      <c r="E123" s="22"/>
      <c r="F123" s="22" t="str">
        <f t="shared" si="39"/>
        <v> </v>
      </c>
      <c r="G123" s="22" t="str">
        <f>+IF(A123=" "," ",IF(J124=" ",($H$2-SUM($C$12:C122)+D123),(1+$B$2/365*365/12)^$C$2*$B$2/365*365/12/((1+$B$2/365*365/12)^$C$2-1)*$H$2))</f>
        <v> </v>
      </c>
      <c r="H123" s="25" t="str">
        <f>+IF(J123=$J$2,XIRR($G$12:G123,$K$12:K123)," ")</f>
        <v> </v>
      </c>
      <c r="I123" s="25" t="str">
        <f>+IF(J123=$J$2,XIRR($F$12:F123,$K$12:K123)," ")</f>
        <v> </v>
      </c>
      <c r="J123" s="20" t="str">
        <f>IF(J122=" "," ",IF(EDATE(J122,1)&gt;$J$2," ",EDATE($J$13,L122)))</f>
        <v> </v>
      </c>
      <c r="K123" s="20" t="str">
        <f t="shared" si="40"/>
        <v> </v>
      </c>
      <c r="L123" s="19" t="str">
        <f t="shared" si="42"/>
        <v> </v>
      </c>
      <c r="M123" s="26" t="str">
        <f t="shared" si="43"/>
        <v> </v>
      </c>
      <c r="N123" s="26">
        <f t="shared" si="44"/>
        <v>0</v>
      </c>
      <c r="O123" s="19" t="str">
        <f t="shared" si="45"/>
        <v> </v>
      </c>
      <c r="P123" s="19" t="str">
        <f t="shared" si="46"/>
        <v> </v>
      </c>
      <c r="Q123" s="19" t="str">
        <f t="shared" si="47"/>
        <v> </v>
      </c>
      <c r="R123" s="23" t="str">
        <f t="shared" si="48"/>
        <v> </v>
      </c>
      <c r="S123" s="20" t="str">
        <f t="shared" si="34"/>
        <v> </v>
      </c>
      <c r="T123" s="19"/>
      <c r="U123" s="31">
        <v>110</v>
      </c>
      <c r="V123" s="31" t="str">
        <f t="shared" si="35"/>
        <v> </v>
      </c>
      <c r="W123" s="31"/>
      <c r="X123" s="31">
        <v>110</v>
      </c>
      <c r="Y123" s="31" t="str">
        <f t="shared" si="52"/>
        <v> </v>
      </c>
      <c r="Z123" s="31"/>
    </row>
    <row r="124" spans="1:26" ht="10.5">
      <c r="A124" s="21" t="str">
        <f t="shared" si="36"/>
        <v> </v>
      </c>
      <c r="B124" s="22" t="str">
        <f t="shared" si="41"/>
        <v> </v>
      </c>
      <c r="C124" s="22" t="str">
        <f t="shared" si="37"/>
        <v> </v>
      </c>
      <c r="D124" s="22" t="str">
        <f t="shared" si="38"/>
        <v> </v>
      </c>
      <c r="E124" s="22"/>
      <c r="F124" s="22" t="str">
        <f t="shared" si="39"/>
        <v> </v>
      </c>
      <c r="G124" s="22" t="str">
        <f>+IF(A124=" "," ",IF(J125=" ",($H$2-SUM($C$12:C123)+D124),(1+$B$2/365*365/12)^$C$2*$B$2/365*365/12/((1+$B$2/365*365/12)^$C$2-1)*$H$2))</f>
        <v> </v>
      </c>
      <c r="H124" s="25" t="str">
        <f>+IF(J124=$J$2,XIRR($G$12:G124,$K$12:K124)," ")</f>
        <v> </v>
      </c>
      <c r="I124" s="25" t="str">
        <f>+IF(J124=$J$2,XIRR($F$12:F124,$K$12:K124)," ")</f>
        <v> </v>
      </c>
      <c r="J124" s="20" t="str">
        <f>IF(J123=" "," ",IF(EDATE(J123,1)&gt;$J$2," ",EDATE($J$13,L123)))</f>
        <v> </v>
      </c>
      <c r="K124" s="20" t="str">
        <f t="shared" si="40"/>
        <v> </v>
      </c>
      <c r="L124" s="19" t="str">
        <f t="shared" si="42"/>
        <v> </v>
      </c>
      <c r="M124" s="26" t="str">
        <f t="shared" si="43"/>
        <v> </v>
      </c>
      <c r="N124" s="26">
        <f t="shared" si="44"/>
        <v>0</v>
      </c>
      <c r="O124" s="19" t="str">
        <f t="shared" si="45"/>
        <v> </v>
      </c>
      <c r="P124" s="19" t="str">
        <f t="shared" si="46"/>
        <v> </v>
      </c>
      <c r="Q124" s="19" t="str">
        <f t="shared" si="47"/>
        <v> </v>
      </c>
      <c r="R124" s="23" t="str">
        <f t="shared" si="48"/>
        <v> </v>
      </c>
      <c r="S124" s="20" t="str">
        <f t="shared" si="34"/>
        <v> </v>
      </c>
      <c r="T124" s="19"/>
      <c r="U124" s="31">
        <v>111</v>
      </c>
      <c r="V124" s="31" t="str">
        <f t="shared" si="35"/>
        <v> </v>
      </c>
      <c r="W124" s="31"/>
      <c r="X124" s="31">
        <v>111</v>
      </c>
      <c r="Y124" s="31" t="str">
        <f t="shared" si="52"/>
        <v> </v>
      </c>
      <c r="Z124" s="31"/>
    </row>
    <row r="125" spans="1:26" ht="10.5">
      <c r="A125" s="21" t="str">
        <f t="shared" si="36"/>
        <v> </v>
      </c>
      <c r="B125" s="22" t="str">
        <f t="shared" si="41"/>
        <v> </v>
      </c>
      <c r="C125" s="22" t="str">
        <f t="shared" si="37"/>
        <v> </v>
      </c>
      <c r="D125" s="22" t="str">
        <f t="shared" si="38"/>
        <v> </v>
      </c>
      <c r="E125" s="22"/>
      <c r="F125" s="22" t="str">
        <f t="shared" si="39"/>
        <v> </v>
      </c>
      <c r="G125" s="22" t="str">
        <f>+IF(A125=" "," ",IF(J126=" ",($H$2-SUM($C$12:C124)+D125),(1+$B$2/365*365/12)^$C$2*$B$2/365*365/12/((1+$B$2/365*365/12)^$C$2-1)*$H$2))</f>
        <v> </v>
      </c>
      <c r="H125" s="25" t="str">
        <f>+IF(J125=$J$2,XIRR($G$12:G125,$K$12:K125)," ")</f>
        <v> </v>
      </c>
      <c r="I125" s="25" t="str">
        <f>+IF(J125=$J$2,XIRR($F$12:F125,$K$12:K125)," ")</f>
        <v> </v>
      </c>
      <c r="J125" s="20" t="str">
        <f>IF(J124=" "," ",IF(EDATE(J124,1)&gt;$J$2," ",EDATE($J$13,L124)))</f>
        <v> </v>
      </c>
      <c r="K125" s="20" t="str">
        <f t="shared" si="40"/>
        <v> </v>
      </c>
      <c r="L125" s="19" t="str">
        <f t="shared" si="42"/>
        <v> </v>
      </c>
      <c r="M125" s="26" t="str">
        <f t="shared" si="43"/>
        <v> </v>
      </c>
      <c r="N125" s="26">
        <f t="shared" si="44"/>
        <v>0</v>
      </c>
      <c r="O125" s="19" t="str">
        <f t="shared" si="45"/>
        <v> </v>
      </c>
      <c r="P125" s="19" t="str">
        <f t="shared" si="46"/>
        <v> </v>
      </c>
      <c r="Q125" s="19" t="str">
        <f t="shared" si="47"/>
        <v> </v>
      </c>
      <c r="R125" s="23" t="str">
        <f t="shared" si="48"/>
        <v> </v>
      </c>
      <c r="S125" s="20" t="str">
        <f t="shared" si="34"/>
        <v> </v>
      </c>
      <c r="T125" s="19"/>
      <c r="U125" s="31">
        <v>112</v>
      </c>
      <c r="V125" s="31" t="str">
        <f t="shared" si="35"/>
        <v> </v>
      </c>
      <c r="W125" s="31"/>
      <c r="X125" s="31">
        <v>112</v>
      </c>
      <c r="Y125" s="31" t="str">
        <f t="shared" si="52"/>
        <v> </v>
      </c>
      <c r="Z125" s="31"/>
    </row>
    <row r="126" spans="1:26" ht="10.5">
      <c r="A126" s="21" t="str">
        <f t="shared" si="36"/>
        <v> </v>
      </c>
      <c r="B126" s="22" t="str">
        <f t="shared" si="41"/>
        <v> </v>
      </c>
      <c r="C126" s="22" t="str">
        <f t="shared" si="37"/>
        <v> </v>
      </c>
      <c r="D126" s="22" t="str">
        <f t="shared" si="38"/>
        <v> </v>
      </c>
      <c r="E126" s="22"/>
      <c r="F126" s="22" t="str">
        <f t="shared" si="39"/>
        <v> </v>
      </c>
      <c r="G126" s="22" t="str">
        <f>+IF(A126=" "," ",IF(J127=" ",($H$2-SUM($C$12:C125)+D126),(1+$B$2/365*365/12)^$C$2*$B$2/365*365/12/((1+$B$2/365*365/12)^$C$2-1)*$H$2))</f>
        <v> </v>
      </c>
      <c r="H126" s="25" t="str">
        <f>+IF(J126=$J$2,XIRR($G$12:G126,$K$12:K126)," ")</f>
        <v> </v>
      </c>
      <c r="I126" s="25" t="str">
        <f>+IF(J126=$J$2,XIRR($F$12:F126,$K$12:K126)," ")</f>
        <v> </v>
      </c>
      <c r="J126" s="20" t="str">
        <f>IF(J125=" "," ",IF(EDATE(J125,1)&gt;$J$2," ",EDATE($J$13,L125)))</f>
        <v> </v>
      </c>
      <c r="K126" s="20" t="str">
        <f t="shared" si="40"/>
        <v> </v>
      </c>
      <c r="L126" s="19" t="str">
        <f t="shared" si="42"/>
        <v> </v>
      </c>
      <c r="M126" s="26" t="str">
        <f t="shared" si="43"/>
        <v> </v>
      </c>
      <c r="N126" s="26">
        <f t="shared" si="44"/>
        <v>0</v>
      </c>
      <c r="O126" s="19" t="str">
        <f t="shared" si="45"/>
        <v> </v>
      </c>
      <c r="P126" s="19" t="str">
        <f t="shared" si="46"/>
        <v> </v>
      </c>
      <c r="Q126" s="19" t="str">
        <f t="shared" si="47"/>
        <v> </v>
      </c>
      <c r="R126" s="23" t="str">
        <f t="shared" si="48"/>
        <v> </v>
      </c>
      <c r="S126" s="20" t="str">
        <f t="shared" si="34"/>
        <v> </v>
      </c>
      <c r="T126" s="19"/>
      <c r="U126" s="31">
        <v>113</v>
      </c>
      <c r="V126" s="31" t="str">
        <f t="shared" si="35"/>
        <v> </v>
      </c>
      <c r="W126" s="31"/>
      <c r="X126" s="31">
        <v>113</v>
      </c>
      <c r="Y126" s="31" t="str">
        <f t="shared" si="52"/>
        <v> </v>
      </c>
      <c r="Z126" s="31"/>
    </row>
    <row r="127" spans="1:26" ht="10.5">
      <c r="A127" s="21" t="str">
        <f t="shared" si="36"/>
        <v> </v>
      </c>
      <c r="B127" s="22" t="str">
        <f t="shared" si="41"/>
        <v> </v>
      </c>
      <c r="C127" s="22" t="str">
        <f t="shared" si="37"/>
        <v> </v>
      </c>
      <c r="D127" s="22" t="str">
        <f t="shared" si="38"/>
        <v> </v>
      </c>
      <c r="E127" s="22"/>
      <c r="F127" s="22" t="str">
        <f t="shared" si="39"/>
        <v> </v>
      </c>
      <c r="G127" s="22" t="str">
        <f>+IF(A127=" "," ",IF(J128=" ",($H$2-SUM($C$12:C126)+D127),(1+$B$2/365*365/12)^$C$2*$B$2/365*365/12/((1+$B$2/365*365/12)^$C$2-1)*$H$2))</f>
        <v> </v>
      </c>
      <c r="H127" s="25" t="str">
        <f>+IF(J127=$J$2,XIRR($G$12:G127,$K$12:K127)," ")</f>
        <v> </v>
      </c>
      <c r="I127" s="25" t="str">
        <f>+IF(J127=$J$2,XIRR($F$12:F127,$K$12:K127)," ")</f>
        <v> </v>
      </c>
      <c r="J127" s="20" t="str">
        <f>IF(J126=" "," ",IF(EDATE(J126,1)&gt;$J$2," ",EDATE($J$13,L126)))</f>
        <v> </v>
      </c>
      <c r="K127" s="20" t="str">
        <f t="shared" si="40"/>
        <v> </v>
      </c>
      <c r="L127" s="19" t="str">
        <f t="shared" si="42"/>
        <v> </v>
      </c>
      <c r="M127" s="26" t="str">
        <f t="shared" si="43"/>
        <v> </v>
      </c>
      <c r="N127" s="26">
        <f t="shared" si="44"/>
        <v>0</v>
      </c>
      <c r="O127" s="19" t="str">
        <f t="shared" si="45"/>
        <v> </v>
      </c>
      <c r="P127" s="19" t="str">
        <f t="shared" si="46"/>
        <v> </v>
      </c>
      <c r="Q127" s="19" t="str">
        <f t="shared" si="47"/>
        <v> </v>
      </c>
      <c r="R127" s="23" t="str">
        <f t="shared" si="48"/>
        <v> </v>
      </c>
      <c r="S127" s="20" t="str">
        <f t="shared" si="34"/>
        <v> </v>
      </c>
      <c r="T127" s="19"/>
      <c r="U127" s="31">
        <v>114</v>
      </c>
      <c r="V127" s="31" t="str">
        <f t="shared" si="35"/>
        <v> </v>
      </c>
      <c r="W127" s="31"/>
      <c r="X127" s="31">
        <v>114</v>
      </c>
      <c r="Y127" s="31" t="str">
        <f t="shared" si="52"/>
        <v> </v>
      </c>
      <c r="Z127" s="31"/>
    </row>
    <row r="128" spans="1:26" ht="10.5">
      <c r="A128" s="21" t="str">
        <f t="shared" si="36"/>
        <v> </v>
      </c>
      <c r="B128" s="22" t="str">
        <f t="shared" si="41"/>
        <v> </v>
      </c>
      <c r="C128" s="22" t="str">
        <f t="shared" si="37"/>
        <v> </v>
      </c>
      <c r="D128" s="22" t="str">
        <f t="shared" si="38"/>
        <v> </v>
      </c>
      <c r="E128" s="22"/>
      <c r="F128" s="22" t="str">
        <f t="shared" si="39"/>
        <v> </v>
      </c>
      <c r="G128" s="22" t="str">
        <f>+IF(A128=" "," ",IF(J129=" ",($H$2-SUM($C$12:C127)+D128),(1+$B$2/365*365/12)^$C$2*$B$2/365*365/12/((1+$B$2/365*365/12)^$C$2-1)*$H$2))</f>
        <v> </v>
      </c>
      <c r="H128" s="25" t="str">
        <f>+IF(J128=$J$2,XIRR($G$12:G128,$K$12:K128)," ")</f>
        <v> </v>
      </c>
      <c r="I128" s="25" t="str">
        <f>+IF(J128=$J$2,XIRR($F$12:F128,$K$12:K128)," ")</f>
        <v> </v>
      </c>
      <c r="J128" s="20" t="str">
        <f>IF(J127=" "," ",IF(EDATE(J127,1)&gt;$J$2," ",EDATE($J$13,L127)))</f>
        <v> </v>
      </c>
      <c r="K128" s="20" t="str">
        <f t="shared" si="40"/>
        <v> </v>
      </c>
      <c r="L128" s="19" t="str">
        <f t="shared" si="42"/>
        <v> </v>
      </c>
      <c r="M128" s="26" t="str">
        <f t="shared" si="43"/>
        <v> </v>
      </c>
      <c r="N128" s="26">
        <f t="shared" si="44"/>
        <v>0</v>
      </c>
      <c r="O128" s="19" t="str">
        <f t="shared" si="45"/>
        <v> </v>
      </c>
      <c r="P128" s="19" t="str">
        <f t="shared" si="46"/>
        <v> </v>
      </c>
      <c r="Q128" s="19" t="str">
        <f t="shared" si="47"/>
        <v> </v>
      </c>
      <c r="R128" s="23" t="str">
        <f t="shared" si="48"/>
        <v> </v>
      </c>
      <c r="S128" s="20" t="str">
        <f t="shared" si="34"/>
        <v> </v>
      </c>
      <c r="T128" s="19"/>
      <c r="U128" s="31">
        <v>115</v>
      </c>
      <c r="V128" s="31" t="str">
        <f t="shared" si="35"/>
        <v> </v>
      </c>
      <c r="W128" s="31"/>
      <c r="X128" s="31">
        <v>115</v>
      </c>
      <c r="Y128" s="31" t="str">
        <f t="shared" si="52"/>
        <v> </v>
      </c>
      <c r="Z128" s="31"/>
    </row>
    <row r="129" spans="1:26" ht="10.5">
      <c r="A129" s="21" t="str">
        <f t="shared" si="36"/>
        <v> </v>
      </c>
      <c r="B129" s="22" t="str">
        <f t="shared" si="41"/>
        <v> </v>
      </c>
      <c r="C129" s="22" t="str">
        <f t="shared" si="37"/>
        <v> </v>
      </c>
      <c r="D129" s="22" t="str">
        <f t="shared" si="38"/>
        <v> </v>
      </c>
      <c r="E129" s="22"/>
      <c r="F129" s="22" t="str">
        <f t="shared" si="39"/>
        <v> </v>
      </c>
      <c r="G129" s="22" t="str">
        <f>+IF(A129=" "," ",IF(J130=" ",($H$2-SUM($C$12:C128)+D129),(1+$B$2/365*365/12)^$C$2*$B$2/365*365/12/((1+$B$2/365*365/12)^$C$2-1)*$H$2))</f>
        <v> </v>
      </c>
      <c r="H129" s="25" t="str">
        <f>+IF(J129=$J$2,XIRR($G$12:G129,$K$12:K129)," ")</f>
        <v> </v>
      </c>
      <c r="I129" s="25" t="str">
        <f>+IF(J129=$J$2,XIRR($F$12:F129,$K$12:K129)," ")</f>
        <v> </v>
      </c>
      <c r="J129" s="20" t="str">
        <f>IF(J128=" "," ",IF(EDATE(J128,1)&gt;$J$2," ",EDATE($J$13,L128)))</f>
        <v> </v>
      </c>
      <c r="K129" s="20" t="str">
        <f t="shared" si="40"/>
        <v> </v>
      </c>
      <c r="L129" s="19" t="str">
        <f t="shared" si="42"/>
        <v> </v>
      </c>
      <c r="M129" s="26" t="str">
        <f t="shared" si="43"/>
        <v> </v>
      </c>
      <c r="N129" s="26">
        <f t="shared" si="44"/>
        <v>0</v>
      </c>
      <c r="O129" s="19" t="str">
        <f t="shared" si="45"/>
        <v> </v>
      </c>
      <c r="P129" s="19" t="str">
        <f t="shared" si="46"/>
        <v> </v>
      </c>
      <c r="Q129" s="19" t="str">
        <f t="shared" si="47"/>
        <v> </v>
      </c>
      <c r="R129" s="23" t="str">
        <f t="shared" si="48"/>
        <v> </v>
      </c>
      <c r="S129" s="20" t="str">
        <f t="shared" si="34"/>
        <v> </v>
      </c>
      <c r="T129" s="19"/>
      <c r="U129" s="31">
        <v>116</v>
      </c>
      <c r="V129" s="31" t="str">
        <f t="shared" si="35"/>
        <v> </v>
      </c>
      <c r="W129" s="31"/>
      <c r="X129" s="31">
        <v>116</v>
      </c>
      <c r="Y129" s="31" t="str">
        <f t="shared" si="52"/>
        <v> </v>
      </c>
      <c r="Z129" s="31"/>
    </row>
    <row r="130" spans="1:26" ht="10.5">
      <c r="A130" s="21" t="str">
        <f t="shared" si="36"/>
        <v> </v>
      </c>
      <c r="B130" s="22" t="str">
        <f t="shared" si="41"/>
        <v> </v>
      </c>
      <c r="C130" s="22" t="str">
        <f t="shared" si="37"/>
        <v> </v>
      </c>
      <c r="D130" s="22" t="str">
        <f t="shared" si="38"/>
        <v> </v>
      </c>
      <c r="E130" s="22"/>
      <c r="F130" s="22" t="str">
        <f t="shared" si="39"/>
        <v> </v>
      </c>
      <c r="G130" s="22" t="str">
        <f>+IF(A130=" "," ",IF(J131=" ",($H$2-SUM($C$12:C129)+D130),(1+$B$2/365*365/12)^$C$2*$B$2/365*365/12/((1+$B$2/365*365/12)^$C$2-1)*$H$2))</f>
        <v> </v>
      </c>
      <c r="H130" s="25" t="str">
        <f>+IF(J130=$J$2,XIRR($G$12:G130,$K$12:K130)," ")</f>
        <v> </v>
      </c>
      <c r="I130" s="25" t="str">
        <f>+IF(J130=$J$2,XIRR($F$12:F130,$K$12:K130)," ")</f>
        <v> </v>
      </c>
      <c r="J130" s="20" t="str">
        <f>IF(J129=" "," ",IF(EDATE(J129,1)&gt;$J$2," ",EDATE($J$13,L129)))</f>
        <v> </v>
      </c>
      <c r="K130" s="20" t="str">
        <f t="shared" si="40"/>
        <v> </v>
      </c>
      <c r="L130" s="19" t="str">
        <f t="shared" si="42"/>
        <v> </v>
      </c>
      <c r="M130" s="26" t="str">
        <f t="shared" si="43"/>
        <v> </v>
      </c>
      <c r="N130" s="26">
        <f t="shared" si="44"/>
        <v>0</v>
      </c>
      <c r="O130" s="19" t="str">
        <f t="shared" si="45"/>
        <v> </v>
      </c>
      <c r="P130" s="19" t="str">
        <f t="shared" si="46"/>
        <v> </v>
      </c>
      <c r="Q130" s="19" t="str">
        <f t="shared" si="47"/>
        <v> </v>
      </c>
      <c r="R130" s="23" t="str">
        <f t="shared" si="48"/>
        <v> </v>
      </c>
      <c r="S130" s="20" t="str">
        <f t="shared" si="34"/>
        <v> </v>
      </c>
      <c r="T130" s="19"/>
      <c r="U130" s="31">
        <v>117</v>
      </c>
      <c r="V130" s="31" t="str">
        <f t="shared" si="35"/>
        <v> </v>
      </c>
      <c r="W130" s="31"/>
      <c r="X130" s="31">
        <v>117</v>
      </c>
      <c r="Y130" s="31" t="str">
        <f t="shared" si="52"/>
        <v> </v>
      </c>
      <c r="Z130" s="31"/>
    </row>
    <row r="131" spans="1:26" ht="10.5">
      <c r="A131" s="21" t="str">
        <f t="shared" si="36"/>
        <v> </v>
      </c>
      <c r="B131" s="22" t="str">
        <f t="shared" si="41"/>
        <v> </v>
      </c>
      <c r="C131" s="22" t="str">
        <f t="shared" si="37"/>
        <v> </v>
      </c>
      <c r="D131" s="22" t="str">
        <f t="shared" si="38"/>
        <v> </v>
      </c>
      <c r="E131" s="22"/>
      <c r="F131" s="22" t="str">
        <f t="shared" si="39"/>
        <v> </v>
      </c>
      <c r="G131" s="22" t="str">
        <f>+IF(A131=" "," ",IF(J132=" ",($H$2-SUM($C$12:C130)+D131),(1+$B$2/365*365/12)^$C$2*$B$2/365*365/12/((1+$B$2/365*365/12)^$C$2-1)*$H$2))</f>
        <v> </v>
      </c>
      <c r="H131" s="25" t="str">
        <f>+IF(J131=$J$2,XIRR($G$12:G131,$K$12:K131)," ")</f>
        <v> </v>
      </c>
      <c r="I131" s="25" t="str">
        <f>+IF(J131=$J$2,XIRR($F$12:F131,$K$12:K131)," ")</f>
        <v> </v>
      </c>
      <c r="J131" s="20" t="str">
        <f>IF(J130=" "," ",IF(EDATE(J130,1)&gt;$J$2," ",EDATE($J$13,L130)))</f>
        <v> </v>
      </c>
      <c r="K131" s="20" t="str">
        <f t="shared" si="40"/>
        <v> </v>
      </c>
      <c r="L131" s="19" t="str">
        <f t="shared" si="42"/>
        <v> </v>
      </c>
      <c r="M131" s="26" t="str">
        <f t="shared" si="43"/>
        <v> </v>
      </c>
      <c r="N131" s="26">
        <f t="shared" si="44"/>
        <v>0</v>
      </c>
      <c r="O131" s="19" t="str">
        <f t="shared" si="45"/>
        <v> </v>
      </c>
      <c r="P131" s="19" t="str">
        <f t="shared" si="46"/>
        <v> </v>
      </c>
      <c r="Q131" s="19" t="str">
        <f t="shared" si="47"/>
        <v> </v>
      </c>
      <c r="R131" s="23" t="str">
        <f t="shared" si="48"/>
        <v> </v>
      </c>
      <c r="S131" s="20" t="str">
        <f t="shared" si="34"/>
        <v> </v>
      </c>
      <c r="T131" s="19"/>
      <c r="U131" s="31">
        <v>118</v>
      </c>
      <c r="V131" s="31" t="str">
        <f t="shared" si="35"/>
        <v> </v>
      </c>
      <c r="W131" s="31"/>
      <c r="X131" s="31">
        <v>118</v>
      </c>
      <c r="Y131" s="31" t="str">
        <f t="shared" si="52"/>
        <v> </v>
      </c>
      <c r="Z131" s="31"/>
    </row>
    <row r="132" spans="1:26" ht="10.5">
      <c r="A132" s="21" t="str">
        <f t="shared" si="36"/>
        <v> </v>
      </c>
      <c r="B132" s="22" t="str">
        <f t="shared" si="41"/>
        <v> </v>
      </c>
      <c r="C132" s="22" t="str">
        <f t="shared" si="37"/>
        <v> </v>
      </c>
      <c r="D132" s="22" t="str">
        <f t="shared" si="38"/>
        <v> </v>
      </c>
      <c r="E132" s="22"/>
      <c r="F132" s="22" t="str">
        <f t="shared" si="39"/>
        <v> </v>
      </c>
      <c r="G132" s="22" t="str">
        <f>+IF(A132=" "," ",IF(J133=" ",($H$2-SUM($C$12:C131)+D132),(1+$B$2/365*365/12)^$C$2*$B$2/365*365/12/((1+$B$2/365*365/12)^$C$2-1)*$H$2))</f>
        <v> </v>
      </c>
      <c r="H132" s="25" t="str">
        <f>+IF(J132=$J$2,XIRR($G$12:G132,$K$12:K132)," ")</f>
        <v> </v>
      </c>
      <c r="I132" s="25" t="str">
        <f>+IF(J132=$J$2,XIRR($F$12:F132,$K$12:K132)," ")</f>
        <v> </v>
      </c>
      <c r="J132" s="20" t="str">
        <f>IF(J131=" "," ",IF(EDATE(J131,1)&gt;$J$2," ",EDATE($J$13,L131)))</f>
        <v> </v>
      </c>
      <c r="K132" s="20" t="str">
        <f t="shared" si="40"/>
        <v> </v>
      </c>
      <c r="L132" s="19" t="str">
        <f t="shared" si="42"/>
        <v> </v>
      </c>
      <c r="M132" s="26" t="str">
        <f t="shared" si="43"/>
        <v> </v>
      </c>
      <c r="N132" s="26">
        <f t="shared" si="44"/>
        <v>0</v>
      </c>
      <c r="O132" s="19" t="str">
        <f t="shared" si="45"/>
        <v> </v>
      </c>
      <c r="P132" s="19" t="str">
        <f t="shared" si="46"/>
        <v> </v>
      </c>
      <c r="Q132" s="19" t="str">
        <f t="shared" si="47"/>
        <v> </v>
      </c>
      <c r="R132" s="23" t="str">
        <f t="shared" si="48"/>
        <v> </v>
      </c>
      <c r="S132" s="20" t="str">
        <f t="shared" si="34"/>
        <v> </v>
      </c>
      <c r="T132" s="19"/>
      <c r="U132" s="31">
        <v>119</v>
      </c>
      <c r="V132" s="31" t="str">
        <f t="shared" si="35"/>
        <v> </v>
      </c>
      <c r="W132" s="31"/>
      <c r="X132" s="31">
        <v>119</v>
      </c>
      <c r="Y132" s="31" t="str">
        <f t="shared" si="52"/>
        <v> </v>
      </c>
      <c r="Z132" s="31"/>
    </row>
    <row r="133" spans="1:26" ht="10.5">
      <c r="A133" s="21" t="str">
        <f t="shared" si="36"/>
        <v> </v>
      </c>
      <c r="B133" s="22" t="str">
        <f t="shared" si="41"/>
        <v> </v>
      </c>
      <c r="C133" s="22" t="str">
        <f t="shared" si="37"/>
        <v> </v>
      </c>
      <c r="D133" s="22" t="str">
        <f t="shared" si="38"/>
        <v> </v>
      </c>
      <c r="E133" s="22" t="str">
        <f>IF(A134=" "," ",IF(U146=U146,SUM(V134:V145),W133+SUM(V134:V145))+IF(X146=X146,SUM(Y134:Y145),Z133+SUM(Y134:Y145)))</f>
        <v> </v>
      </c>
      <c r="F133" s="22" t="str">
        <f t="shared" si="39"/>
        <v> </v>
      </c>
      <c r="G133" s="22" t="str">
        <f>+IF(A133=" "," ",IF(J134=" ",($H$2-SUM($C$12:C132)+D133),(1+$B$2/365*365/12)^$C$2*$B$2/365*365/12/((1+$B$2/365*365/12)^$C$2-1)*$H$2))</f>
        <v> </v>
      </c>
      <c r="H133" s="25" t="str">
        <f>+IF(J133=$J$2,XIRR($G$12:G133,$K$12:K133)," ")</f>
        <v> </v>
      </c>
      <c r="I133" s="25" t="str">
        <f>+IF(J133=$J$2,XIRR($F$12:F133,$K$12:K133)," ")</f>
        <v> </v>
      </c>
      <c r="J133" s="20" t="str">
        <f>IF(J132=" "," ",IF(EDATE(J132,1)&gt;$J$2," ",EDATE($J$13,L132)))</f>
        <v> </v>
      </c>
      <c r="K133" s="20" t="str">
        <f t="shared" si="40"/>
        <v> </v>
      </c>
      <c r="L133" s="19" t="str">
        <f t="shared" si="42"/>
        <v> </v>
      </c>
      <c r="M133" s="26" t="str">
        <f t="shared" si="43"/>
        <v> </v>
      </c>
      <c r="N133" s="26">
        <f t="shared" si="44"/>
        <v>0</v>
      </c>
      <c r="O133" s="19" t="str">
        <f t="shared" si="45"/>
        <v> </v>
      </c>
      <c r="P133" s="19" t="str">
        <f t="shared" si="46"/>
        <v> </v>
      </c>
      <c r="Q133" s="19" t="str">
        <f t="shared" si="47"/>
        <v> </v>
      </c>
      <c r="R133" s="23" t="str">
        <f t="shared" si="48"/>
        <v> </v>
      </c>
      <c r="S133" s="20" t="str">
        <f t="shared" si="34"/>
        <v> </v>
      </c>
      <c r="T133" s="19"/>
      <c r="U133" s="31">
        <v>120</v>
      </c>
      <c r="V133" s="31" t="str">
        <f t="shared" si="35"/>
        <v> </v>
      </c>
      <c r="W133" s="31">
        <f>+$F$2</f>
        <v>88333</v>
      </c>
      <c r="X133" s="31">
        <v>120</v>
      </c>
      <c r="Y133" s="31" t="str">
        <f t="shared" si="52"/>
        <v> </v>
      </c>
      <c r="Z133" s="31" t="e">
        <f>+instruction!$D$23*annuity!B134</f>
        <v>#VALUE!</v>
      </c>
    </row>
    <row r="134" spans="1:26" ht="10.5">
      <c r="A134" s="21" t="str">
        <f t="shared" si="36"/>
        <v> </v>
      </c>
      <c r="B134" s="22" t="str">
        <f t="shared" si="41"/>
        <v> </v>
      </c>
      <c r="C134" s="22" t="str">
        <f t="shared" si="37"/>
        <v> </v>
      </c>
      <c r="D134" s="22" t="str">
        <f t="shared" si="38"/>
        <v> </v>
      </c>
      <c r="E134" s="22"/>
      <c r="F134" s="22" t="str">
        <f t="shared" si="39"/>
        <v> </v>
      </c>
      <c r="G134" s="22" t="str">
        <f>+IF(A134=" "," ",IF(J135=" ",($H$2-SUM($C$12:C133)+D134),(1+$B$2/365*365/12)^$C$2*$B$2/365*365/12/((1+$B$2/365*365/12)^$C$2-1)*$H$2))</f>
        <v> </v>
      </c>
      <c r="H134" s="25" t="str">
        <f>+IF(J134=$J$2,XIRR($G$12:G134,$K$12:K134)," ")</f>
        <v> </v>
      </c>
      <c r="I134" s="25" t="str">
        <f>+IF(J134=$J$2,XIRR($F$12:F134,$K$12:K134)," ")</f>
        <v> </v>
      </c>
      <c r="J134" s="20" t="str">
        <f>IF(J133=" "," ",IF(EDATE(J133,1)&gt;$J$2," ",EDATE($J$13,L133)))</f>
        <v> </v>
      </c>
      <c r="K134" s="20" t="str">
        <f t="shared" si="40"/>
        <v> </v>
      </c>
      <c r="L134" s="19" t="str">
        <f t="shared" si="42"/>
        <v> </v>
      </c>
      <c r="M134" s="26" t="str">
        <f t="shared" si="43"/>
        <v> </v>
      </c>
      <c r="N134" s="26">
        <f t="shared" si="44"/>
        <v>0</v>
      </c>
      <c r="O134" s="19" t="str">
        <f t="shared" si="45"/>
        <v> </v>
      </c>
      <c r="P134" s="19" t="str">
        <f t="shared" si="46"/>
        <v> </v>
      </c>
      <c r="Q134" s="19" t="str">
        <f t="shared" si="47"/>
        <v> </v>
      </c>
      <c r="R134" s="23" t="str">
        <f t="shared" si="48"/>
        <v> </v>
      </c>
      <c r="S134" s="20" t="str">
        <f t="shared" si="34"/>
        <v> </v>
      </c>
      <c r="T134" s="19"/>
      <c r="U134" s="31">
        <v>121</v>
      </c>
      <c r="V134" s="31" t="str">
        <f t="shared" si="35"/>
        <v> </v>
      </c>
      <c r="W134" s="31"/>
      <c r="X134" s="31">
        <v>121</v>
      </c>
      <c r="Y134" s="31" t="str">
        <f aca="true" t="shared" si="53" ref="Y134:Y145">IF(A134=" "," ",($Z$133/12))</f>
        <v> </v>
      </c>
      <c r="Z134" s="31"/>
    </row>
    <row r="135" spans="1:26" ht="10.5">
      <c r="A135" s="21" t="str">
        <f t="shared" si="36"/>
        <v> </v>
      </c>
      <c r="B135" s="22" t="str">
        <f t="shared" si="41"/>
        <v> </v>
      </c>
      <c r="C135" s="22" t="str">
        <f t="shared" si="37"/>
        <v> </v>
      </c>
      <c r="D135" s="22" t="str">
        <f t="shared" si="38"/>
        <v> </v>
      </c>
      <c r="E135" s="22"/>
      <c r="F135" s="22" t="str">
        <f t="shared" si="39"/>
        <v> </v>
      </c>
      <c r="G135" s="22" t="str">
        <f>+IF(A135=" "," ",IF(J136=" ",($H$2-SUM($C$12:C134)+D135),(1+$B$2/365*365/12)^$C$2*$B$2/365*365/12/((1+$B$2/365*365/12)^$C$2-1)*$H$2))</f>
        <v> </v>
      </c>
      <c r="H135" s="25" t="str">
        <f>+IF(J135=$J$2,XIRR($G$12:G135,$K$12:K135)," ")</f>
        <v> </v>
      </c>
      <c r="I135" s="25" t="str">
        <f>+IF(J135=$J$2,XIRR($F$12:F135,$K$12:K135)," ")</f>
        <v> </v>
      </c>
      <c r="J135" s="20" t="str">
        <f>IF(J134=" "," ",IF(EDATE(J134,1)&gt;$J$2," ",EDATE($J$13,L134)))</f>
        <v> </v>
      </c>
      <c r="K135" s="20" t="str">
        <f t="shared" si="40"/>
        <v> </v>
      </c>
      <c r="L135" s="19" t="str">
        <f t="shared" si="42"/>
        <v> </v>
      </c>
      <c r="M135" s="26" t="str">
        <f t="shared" si="43"/>
        <v> </v>
      </c>
      <c r="N135" s="26">
        <f t="shared" si="44"/>
        <v>0</v>
      </c>
      <c r="O135" s="19" t="str">
        <f t="shared" si="45"/>
        <v> </v>
      </c>
      <c r="P135" s="19" t="str">
        <f t="shared" si="46"/>
        <v> </v>
      </c>
      <c r="Q135" s="19" t="str">
        <f t="shared" si="47"/>
        <v> </v>
      </c>
      <c r="R135" s="23" t="str">
        <f t="shared" si="48"/>
        <v> </v>
      </c>
      <c r="S135" s="20" t="str">
        <f t="shared" si="34"/>
        <v> </v>
      </c>
      <c r="T135" s="19"/>
      <c r="U135" s="31">
        <v>122</v>
      </c>
      <c r="V135" s="31" t="str">
        <f t="shared" si="35"/>
        <v> </v>
      </c>
      <c r="W135" s="31"/>
      <c r="X135" s="31">
        <v>122</v>
      </c>
      <c r="Y135" s="31" t="str">
        <f t="shared" si="53"/>
        <v> </v>
      </c>
      <c r="Z135" s="31"/>
    </row>
    <row r="136" spans="1:26" ht="10.5">
      <c r="A136" s="21" t="str">
        <f t="shared" si="36"/>
        <v> </v>
      </c>
      <c r="B136" s="22" t="str">
        <f t="shared" si="41"/>
        <v> </v>
      </c>
      <c r="C136" s="22" t="str">
        <f t="shared" si="37"/>
        <v> </v>
      </c>
      <c r="D136" s="22" t="str">
        <f t="shared" si="38"/>
        <v> </v>
      </c>
      <c r="E136" s="22"/>
      <c r="F136" s="22" t="str">
        <f t="shared" si="39"/>
        <v> </v>
      </c>
      <c r="G136" s="22" t="str">
        <f>+IF(A136=" "," ",IF(J137=" ",($H$2-SUM($C$12:C135)+D136),(1+$B$2/365*365/12)^$C$2*$B$2/365*365/12/((1+$B$2/365*365/12)^$C$2-1)*$H$2))</f>
        <v> </v>
      </c>
      <c r="H136" s="25" t="str">
        <f>+IF(J136=$J$2,XIRR($G$12:G136,$K$12:K136)," ")</f>
        <v> </v>
      </c>
      <c r="I136" s="25" t="str">
        <f>+IF(J136=$J$2,XIRR($F$12:F136,$K$12:K136)," ")</f>
        <v> </v>
      </c>
      <c r="J136" s="20" t="str">
        <f>IF(J135=" "," ",IF(EDATE(J135,1)&gt;$J$2," ",EDATE($J$13,L135)))</f>
        <v> </v>
      </c>
      <c r="K136" s="20" t="str">
        <f t="shared" si="40"/>
        <v> </v>
      </c>
      <c r="L136" s="19" t="str">
        <f t="shared" si="42"/>
        <v> </v>
      </c>
      <c r="M136" s="26" t="str">
        <f t="shared" si="43"/>
        <v> </v>
      </c>
      <c r="N136" s="26">
        <f t="shared" si="44"/>
        <v>0</v>
      </c>
      <c r="O136" s="19" t="str">
        <f t="shared" si="45"/>
        <v> </v>
      </c>
      <c r="P136" s="19" t="str">
        <f t="shared" si="46"/>
        <v> </v>
      </c>
      <c r="Q136" s="19" t="str">
        <f t="shared" si="47"/>
        <v> </v>
      </c>
      <c r="R136" s="23" t="str">
        <f t="shared" si="48"/>
        <v> </v>
      </c>
      <c r="S136" s="20" t="str">
        <f t="shared" si="34"/>
        <v> </v>
      </c>
      <c r="T136" s="19"/>
      <c r="U136" s="31">
        <v>123</v>
      </c>
      <c r="V136" s="31" t="str">
        <f t="shared" si="35"/>
        <v> </v>
      </c>
      <c r="W136" s="31"/>
      <c r="X136" s="31">
        <v>123</v>
      </c>
      <c r="Y136" s="31" t="str">
        <f t="shared" si="53"/>
        <v> </v>
      </c>
      <c r="Z136" s="31"/>
    </row>
    <row r="137" spans="1:26" ht="10.5">
      <c r="A137" s="21" t="str">
        <f t="shared" si="36"/>
        <v> </v>
      </c>
      <c r="B137" s="22" t="str">
        <f t="shared" si="41"/>
        <v> </v>
      </c>
      <c r="C137" s="22" t="str">
        <f t="shared" si="37"/>
        <v> </v>
      </c>
      <c r="D137" s="22" t="str">
        <f t="shared" si="38"/>
        <v> </v>
      </c>
      <c r="E137" s="22"/>
      <c r="F137" s="22" t="str">
        <f t="shared" si="39"/>
        <v> </v>
      </c>
      <c r="G137" s="22" t="str">
        <f>+IF(A137=" "," ",IF(J138=" ",($H$2-SUM($C$12:C136)+D137),(1+$B$2/365*365/12)^$C$2*$B$2/365*365/12/((1+$B$2/365*365/12)^$C$2-1)*$H$2))</f>
        <v> </v>
      </c>
      <c r="H137" s="25" t="str">
        <f>+IF(J137=$J$2,XIRR($G$12:G137,$K$12:K137)," ")</f>
        <v> </v>
      </c>
      <c r="I137" s="25" t="str">
        <f>+IF(J137=$J$2,XIRR($F$12:F137,$K$12:K137)," ")</f>
        <v> </v>
      </c>
      <c r="J137" s="20" t="str">
        <f>IF(J136=" "," ",IF(EDATE(J136,1)&gt;$J$2," ",EDATE($J$13,L136)))</f>
        <v> </v>
      </c>
      <c r="K137" s="20" t="str">
        <f t="shared" si="40"/>
        <v> </v>
      </c>
      <c r="L137" s="19" t="str">
        <f t="shared" si="42"/>
        <v> </v>
      </c>
      <c r="M137" s="26" t="str">
        <f t="shared" si="43"/>
        <v> </v>
      </c>
      <c r="N137" s="26">
        <f t="shared" si="44"/>
        <v>0</v>
      </c>
      <c r="O137" s="19" t="str">
        <f t="shared" si="45"/>
        <v> </v>
      </c>
      <c r="P137" s="19" t="str">
        <f t="shared" si="46"/>
        <v> </v>
      </c>
      <c r="Q137" s="19" t="str">
        <f t="shared" si="47"/>
        <v> </v>
      </c>
      <c r="R137" s="23" t="str">
        <f t="shared" si="48"/>
        <v> </v>
      </c>
      <c r="S137" s="20" t="str">
        <f t="shared" si="34"/>
        <v> </v>
      </c>
      <c r="T137" s="19"/>
      <c r="U137" s="31">
        <v>124</v>
      </c>
      <c r="V137" s="31" t="str">
        <f t="shared" si="35"/>
        <v> </v>
      </c>
      <c r="W137" s="31"/>
      <c r="X137" s="31">
        <v>124</v>
      </c>
      <c r="Y137" s="31" t="str">
        <f t="shared" si="53"/>
        <v> </v>
      </c>
      <c r="Z137" s="31"/>
    </row>
    <row r="138" spans="1:26" ht="10.5">
      <c r="A138" s="21" t="str">
        <f t="shared" si="36"/>
        <v> </v>
      </c>
      <c r="B138" s="22" t="str">
        <f t="shared" si="41"/>
        <v> </v>
      </c>
      <c r="C138" s="22" t="str">
        <f t="shared" si="37"/>
        <v> </v>
      </c>
      <c r="D138" s="22" t="str">
        <f t="shared" si="38"/>
        <v> </v>
      </c>
      <c r="E138" s="22"/>
      <c r="F138" s="22" t="str">
        <f t="shared" si="39"/>
        <v> </v>
      </c>
      <c r="G138" s="22" t="str">
        <f>+IF(A138=" "," ",IF(J139=" ",($H$2-SUM($C$12:C137)+D138),(1+$B$2/365*365/12)^$C$2*$B$2/365*365/12/((1+$B$2/365*365/12)^$C$2-1)*$H$2))</f>
        <v> </v>
      </c>
      <c r="H138" s="25" t="str">
        <f>+IF(J138=$J$2,XIRR($G$12:G138,$K$12:K138)," ")</f>
        <v> </v>
      </c>
      <c r="I138" s="25" t="str">
        <f>+IF(J138=$J$2,XIRR($F$12:F138,$K$12:K138)," ")</f>
        <v> </v>
      </c>
      <c r="J138" s="20" t="str">
        <f>IF(J137=" "," ",IF(EDATE(J137,1)&gt;$J$2," ",EDATE($J$13,L137)))</f>
        <v> </v>
      </c>
      <c r="K138" s="20" t="str">
        <f t="shared" si="40"/>
        <v> </v>
      </c>
      <c r="L138" s="19" t="str">
        <f t="shared" si="42"/>
        <v> </v>
      </c>
      <c r="M138" s="26" t="str">
        <f t="shared" si="43"/>
        <v> </v>
      </c>
      <c r="N138" s="26">
        <f t="shared" si="44"/>
        <v>0</v>
      </c>
      <c r="O138" s="19" t="str">
        <f t="shared" si="45"/>
        <v> </v>
      </c>
      <c r="P138" s="19" t="str">
        <f t="shared" si="46"/>
        <v> </v>
      </c>
      <c r="Q138" s="19" t="str">
        <f t="shared" si="47"/>
        <v> </v>
      </c>
      <c r="R138" s="23" t="str">
        <f t="shared" si="48"/>
        <v> </v>
      </c>
      <c r="S138" s="20" t="str">
        <f t="shared" si="34"/>
        <v> </v>
      </c>
      <c r="T138" s="19"/>
      <c r="U138" s="31">
        <v>125</v>
      </c>
      <c r="V138" s="31" t="str">
        <f t="shared" si="35"/>
        <v> </v>
      </c>
      <c r="W138" s="31"/>
      <c r="X138" s="31">
        <v>125</v>
      </c>
      <c r="Y138" s="31" t="str">
        <f t="shared" si="53"/>
        <v> </v>
      </c>
      <c r="Z138" s="31"/>
    </row>
    <row r="139" spans="1:26" ht="10.5">
      <c r="A139" s="21" t="str">
        <f t="shared" si="36"/>
        <v> </v>
      </c>
      <c r="B139" s="22" t="str">
        <f t="shared" si="41"/>
        <v> </v>
      </c>
      <c r="C139" s="22" t="str">
        <f t="shared" si="37"/>
        <v> </v>
      </c>
      <c r="D139" s="22" t="str">
        <f t="shared" si="38"/>
        <v> </v>
      </c>
      <c r="E139" s="22"/>
      <c r="F139" s="22" t="str">
        <f t="shared" si="39"/>
        <v> </v>
      </c>
      <c r="G139" s="22" t="str">
        <f>+IF(A139=" "," ",IF(J140=" ",($H$2-SUM($C$12:C138)+D139),(1+$B$2/365*365/12)^$C$2*$B$2/365*365/12/((1+$B$2/365*365/12)^$C$2-1)*$H$2))</f>
        <v> </v>
      </c>
      <c r="H139" s="25" t="str">
        <f>+IF(J139=$J$2,XIRR($G$12:G139,$K$12:K139)," ")</f>
        <v> </v>
      </c>
      <c r="I139" s="25" t="str">
        <f>+IF(J139=$J$2,XIRR($F$12:F139,$K$12:K139)," ")</f>
        <v> </v>
      </c>
      <c r="J139" s="20" t="str">
        <f>IF(J138=" "," ",IF(EDATE(J138,1)&gt;$J$2," ",EDATE($J$13,L138)))</f>
        <v> </v>
      </c>
      <c r="K139" s="20" t="str">
        <f t="shared" si="40"/>
        <v> </v>
      </c>
      <c r="L139" s="19" t="str">
        <f t="shared" si="42"/>
        <v> </v>
      </c>
      <c r="M139" s="26" t="str">
        <f t="shared" si="43"/>
        <v> </v>
      </c>
      <c r="N139" s="26">
        <f t="shared" si="44"/>
        <v>0</v>
      </c>
      <c r="O139" s="19" t="str">
        <f t="shared" si="45"/>
        <v> </v>
      </c>
      <c r="P139" s="19" t="str">
        <f t="shared" si="46"/>
        <v> </v>
      </c>
      <c r="Q139" s="19" t="str">
        <f t="shared" si="47"/>
        <v> </v>
      </c>
      <c r="R139" s="23" t="str">
        <f t="shared" si="48"/>
        <v> </v>
      </c>
      <c r="S139" s="20" t="str">
        <f t="shared" si="34"/>
        <v> </v>
      </c>
      <c r="T139" s="19"/>
      <c r="U139" s="31">
        <v>126</v>
      </c>
      <c r="V139" s="31" t="str">
        <f t="shared" si="35"/>
        <v> </v>
      </c>
      <c r="W139" s="31"/>
      <c r="X139" s="31">
        <v>126</v>
      </c>
      <c r="Y139" s="31" t="str">
        <f t="shared" si="53"/>
        <v> </v>
      </c>
      <c r="Z139" s="31"/>
    </row>
    <row r="140" spans="1:26" ht="10.5">
      <c r="A140" s="21" t="str">
        <f t="shared" si="36"/>
        <v> </v>
      </c>
      <c r="B140" s="22" t="str">
        <f t="shared" si="41"/>
        <v> </v>
      </c>
      <c r="C140" s="22" t="str">
        <f t="shared" si="37"/>
        <v> </v>
      </c>
      <c r="D140" s="22" t="str">
        <f t="shared" si="38"/>
        <v> </v>
      </c>
      <c r="E140" s="22"/>
      <c r="F140" s="22" t="str">
        <f t="shared" si="39"/>
        <v> </v>
      </c>
      <c r="G140" s="22" t="str">
        <f>+IF(A140=" "," ",IF(J141=" ",($H$2-SUM($C$12:C139)+D140),(1+$B$2/365*365/12)^$C$2*$B$2/365*365/12/((1+$B$2/365*365/12)^$C$2-1)*$H$2))</f>
        <v> </v>
      </c>
      <c r="H140" s="25" t="str">
        <f>+IF(J140=$J$2,XIRR($G$12:G140,$K$12:K140)," ")</f>
        <v> </v>
      </c>
      <c r="I140" s="25" t="str">
        <f>+IF(J140=$J$2,XIRR($F$12:F140,$K$12:K140)," ")</f>
        <v> </v>
      </c>
      <c r="J140" s="20" t="str">
        <f>IF(J139=" "," ",IF(EDATE(J139,1)&gt;$J$2," ",EDATE($J$13,L139)))</f>
        <v> </v>
      </c>
      <c r="K140" s="20" t="str">
        <f t="shared" si="40"/>
        <v> </v>
      </c>
      <c r="L140" s="19" t="str">
        <f t="shared" si="42"/>
        <v> </v>
      </c>
      <c r="M140" s="26" t="str">
        <f t="shared" si="43"/>
        <v> </v>
      </c>
      <c r="N140" s="26">
        <f t="shared" si="44"/>
        <v>0</v>
      </c>
      <c r="O140" s="19" t="str">
        <f t="shared" si="45"/>
        <v> </v>
      </c>
      <c r="P140" s="19" t="str">
        <f t="shared" si="46"/>
        <v> </v>
      </c>
      <c r="Q140" s="19" t="str">
        <f t="shared" si="47"/>
        <v> </v>
      </c>
      <c r="R140" s="23" t="str">
        <f t="shared" si="48"/>
        <v> </v>
      </c>
      <c r="S140" s="20" t="str">
        <f t="shared" si="34"/>
        <v> </v>
      </c>
      <c r="T140" s="19"/>
      <c r="U140" s="31">
        <v>127</v>
      </c>
      <c r="V140" s="31" t="str">
        <f t="shared" si="35"/>
        <v> </v>
      </c>
      <c r="W140" s="31"/>
      <c r="X140" s="31">
        <v>127</v>
      </c>
      <c r="Y140" s="31" t="str">
        <f t="shared" si="53"/>
        <v> </v>
      </c>
      <c r="Z140" s="31"/>
    </row>
    <row r="141" spans="1:26" ht="10.5">
      <c r="A141" s="21" t="str">
        <f t="shared" si="36"/>
        <v> </v>
      </c>
      <c r="B141" s="22" t="str">
        <f t="shared" si="41"/>
        <v> </v>
      </c>
      <c r="C141" s="22" t="str">
        <f t="shared" si="37"/>
        <v> </v>
      </c>
      <c r="D141" s="22" t="str">
        <f t="shared" si="38"/>
        <v> </v>
      </c>
      <c r="E141" s="22"/>
      <c r="F141" s="22" t="str">
        <f t="shared" si="39"/>
        <v> </v>
      </c>
      <c r="G141" s="22" t="str">
        <f>+IF(A141=" "," ",IF(J142=" ",($H$2-SUM($C$12:C140)+D141),(1+$B$2/365*365/12)^$C$2*$B$2/365*365/12/((1+$B$2/365*365/12)^$C$2-1)*$H$2))</f>
        <v> </v>
      </c>
      <c r="H141" s="25" t="str">
        <f>+IF(J141=$J$2,XIRR($G$12:G141,$K$12:K141)," ")</f>
        <v> </v>
      </c>
      <c r="I141" s="25" t="str">
        <f>+IF(J141=$J$2,XIRR($F$12:F141,$K$12:K141)," ")</f>
        <v> </v>
      </c>
      <c r="J141" s="20" t="str">
        <f>IF(J140=" "," ",IF(EDATE(J140,1)&gt;$J$2," ",EDATE($J$13,L140)))</f>
        <v> </v>
      </c>
      <c r="K141" s="20" t="str">
        <f t="shared" si="40"/>
        <v> </v>
      </c>
      <c r="L141" s="19" t="str">
        <f t="shared" si="42"/>
        <v> </v>
      </c>
      <c r="M141" s="26" t="str">
        <f t="shared" si="43"/>
        <v> </v>
      </c>
      <c r="N141" s="26">
        <f t="shared" si="44"/>
        <v>0</v>
      </c>
      <c r="O141" s="19" t="str">
        <f t="shared" si="45"/>
        <v> </v>
      </c>
      <c r="P141" s="19" t="str">
        <f t="shared" si="46"/>
        <v> </v>
      </c>
      <c r="Q141" s="19" t="str">
        <f t="shared" si="47"/>
        <v> </v>
      </c>
      <c r="R141" s="23" t="str">
        <f t="shared" si="48"/>
        <v> </v>
      </c>
      <c r="S141" s="20" t="str">
        <f t="shared" si="34"/>
        <v> </v>
      </c>
      <c r="T141" s="19"/>
      <c r="U141" s="31">
        <v>128</v>
      </c>
      <c r="V141" s="31" t="str">
        <f t="shared" si="35"/>
        <v> </v>
      </c>
      <c r="W141" s="31"/>
      <c r="X141" s="31">
        <v>128</v>
      </c>
      <c r="Y141" s="31" t="str">
        <f t="shared" si="53"/>
        <v> </v>
      </c>
      <c r="Z141" s="31"/>
    </row>
    <row r="142" spans="1:26" ht="10.5">
      <c r="A142" s="21" t="str">
        <f t="shared" si="36"/>
        <v> </v>
      </c>
      <c r="B142" s="22" t="str">
        <f t="shared" si="41"/>
        <v> </v>
      </c>
      <c r="C142" s="22" t="str">
        <f t="shared" si="37"/>
        <v> </v>
      </c>
      <c r="D142" s="22" t="str">
        <f t="shared" si="38"/>
        <v> </v>
      </c>
      <c r="E142" s="22"/>
      <c r="F142" s="22" t="str">
        <f t="shared" si="39"/>
        <v> </v>
      </c>
      <c r="G142" s="22" t="str">
        <f>+IF(A142=" "," ",IF(J143=" ",($H$2-SUM($C$12:C141)+D142),(1+$B$2/365*365/12)^$C$2*$B$2/365*365/12/((1+$B$2/365*365/12)^$C$2-1)*$H$2))</f>
        <v> </v>
      </c>
      <c r="H142" s="25" t="str">
        <f>+IF(J142=$J$2,XIRR($G$12:G142,$K$12:K142)," ")</f>
        <v> </v>
      </c>
      <c r="I142" s="25" t="str">
        <f>+IF(J142=$J$2,XIRR($F$12:F142,$K$12:K142)," ")</f>
        <v> </v>
      </c>
      <c r="J142" s="20" t="str">
        <f>IF(J141=" "," ",IF(EDATE(J141,1)&gt;$J$2," ",EDATE($J$13,L141)))</f>
        <v> </v>
      </c>
      <c r="K142" s="20" t="str">
        <f t="shared" si="40"/>
        <v> </v>
      </c>
      <c r="L142" s="19" t="str">
        <f t="shared" si="42"/>
        <v> </v>
      </c>
      <c r="M142" s="26" t="str">
        <f t="shared" si="43"/>
        <v> </v>
      </c>
      <c r="N142" s="26">
        <f t="shared" si="44"/>
        <v>0</v>
      </c>
      <c r="O142" s="19" t="str">
        <f t="shared" si="45"/>
        <v> </v>
      </c>
      <c r="P142" s="19" t="str">
        <f t="shared" si="46"/>
        <v> </v>
      </c>
      <c r="Q142" s="19" t="str">
        <f t="shared" si="47"/>
        <v> </v>
      </c>
      <c r="R142" s="23" t="str">
        <f t="shared" si="48"/>
        <v> </v>
      </c>
      <c r="S142" s="20" t="str">
        <f aca="true" t="shared" si="54" ref="S142:S205">IF(R142=" "," ",VALUE(R142))</f>
        <v> </v>
      </c>
      <c r="T142" s="19"/>
      <c r="U142" s="31">
        <v>129</v>
      </c>
      <c r="V142" s="31" t="str">
        <f t="shared" si="35"/>
        <v> </v>
      </c>
      <c r="W142" s="31"/>
      <c r="X142" s="31">
        <v>129</v>
      </c>
      <c r="Y142" s="31" t="str">
        <f t="shared" si="53"/>
        <v> </v>
      </c>
      <c r="Z142" s="31"/>
    </row>
    <row r="143" spans="1:26" ht="10.5">
      <c r="A143" s="21" t="str">
        <f t="shared" si="36"/>
        <v> </v>
      </c>
      <c r="B143" s="22" t="str">
        <f t="shared" si="41"/>
        <v> </v>
      </c>
      <c r="C143" s="22" t="str">
        <f t="shared" si="37"/>
        <v> </v>
      </c>
      <c r="D143" s="22" t="str">
        <f t="shared" si="38"/>
        <v> </v>
      </c>
      <c r="E143" s="22"/>
      <c r="F143" s="22" t="str">
        <f t="shared" si="39"/>
        <v> </v>
      </c>
      <c r="G143" s="22" t="str">
        <f>+IF(A143=" "," ",IF(J144=" ",($H$2-SUM($C$12:C142)+D143),(1+$B$2/365*365/12)^$C$2*$B$2/365*365/12/((1+$B$2/365*365/12)^$C$2-1)*$H$2))</f>
        <v> </v>
      </c>
      <c r="H143" s="25" t="str">
        <f>+IF(J143=$J$2,XIRR($G$12:G143,$K$12:K143)," ")</f>
        <v> </v>
      </c>
      <c r="I143" s="25" t="str">
        <f>+IF(J143=$J$2,XIRR($F$12:F143,$K$12:K143)," ")</f>
        <v> </v>
      </c>
      <c r="J143" s="20" t="str">
        <f>IF(J142=" "," ",IF(EDATE(J142,1)&gt;$J$2," ",EDATE($J$13,L142)))</f>
        <v> </v>
      </c>
      <c r="K143" s="20" t="str">
        <f t="shared" si="40"/>
        <v> </v>
      </c>
      <c r="L143" s="19" t="str">
        <f t="shared" si="42"/>
        <v> </v>
      </c>
      <c r="M143" s="26" t="str">
        <f t="shared" si="43"/>
        <v> </v>
      </c>
      <c r="N143" s="26">
        <f t="shared" si="44"/>
        <v>0</v>
      </c>
      <c r="O143" s="19" t="str">
        <f t="shared" si="45"/>
        <v> </v>
      </c>
      <c r="P143" s="19" t="str">
        <f t="shared" si="46"/>
        <v> </v>
      </c>
      <c r="Q143" s="19" t="str">
        <f t="shared" si="47"/>
        <v> </v>
      </c>
      <c r="R143" s="23" t="str">
        <f t="shared" si="48"/>
        <v> </v>
      </c>
      <c r="S143" s="20" t="str">
        <f t="shared" si="54"/>
        <v> </v>
      </c>
      <c r="T143" s="19"/>
      <c r="U143" s="31">
        <v>130</v>
      </c>
      <c r="V143" s="31" t="str">
        <f t="shared" si="35"/>
        <v> </v>
      </c>
      <c r="W143" s="31"/>
      <c r="X143" s="31">
        <v>130</v>
      </c>
      <c r="Y143" s="31" t="str">
        <f t="shared" si="53"/>
        <v> </v>
      </c>
      <c r="Z143" s="31"/>
    </row>
    <row r="144" spans="1:26" ht="10.5">
      <c r="A144" s="21" t="str">
        <f t="shared" si="36"/>
        <v> </v>
      </c>
      <c r="B144" s="22" t="str">
        <f t="shared" si="41"/>
        <v> </v>
      </c>
      <c r="C144" s="22" t="str">
        <f t="shared" si="37"/>
        <v> </v>
      </c>
      <c r="D144" s="22" t="str">
        <f t="shared" si="38"/>
        <v> </v>
      </c>
      <c r="E144" s="22"/>
      <c r="F144" s="22" t="str">
        <f t="shared" si="39"/>
        <v> </v>
      </c>
      <c r="G144" s="22" t="str">
        <f>+IF(A144=" "," ",IF(J145=" ",($H$2-SUM($C$12:C143)+D144),(1+$B$2/365*365/12)^$C$2*$B$2/365*365/12/((1+$B$2/365*365/12)^$C$2-1)*$H$2))</f>
        <v> </v>
      </c>
      <c r="H144" s="25" t="str">
        <f>+IF(J144=$J$2,XIRR($G$12:G144,$K$12:K144)," ")</f>
        <v> </v>
      </c>
      <c r="I144" s="25" t="str">
        <f>+IF(J144=$J$2,XIRR($F$12:F144,$K$12:K144)," ")</f>
        <v> </v>
      </c>
      <c r="J144" s="20" t="str">
        <f>IF(J143=" "," ",IF(EDATE(J143,1)&gt;$J$2," ",EDATE($J$13,L143)))</f>
        <v> </v>
      </c>
      <c r="K144" s="20" t="str">
        <f t="shared" si="40"/>
        <v> </v>
      </c>
      <c r="L144" s="19" t="str">
        <f t="shared" si="42"/>
        <v> </v>
      </c>
      <c r="M144" s="26" t="str">
        <f t="shared" si="43"/>
        <v> </v>
      </c>
      <c r="N144" s="26">
        <f t="shared" si="44"/>
        <v>0</v>
      </c>
      <c r="O144" s="19" t="str">
        <f t="shared" si="45"/>
        <v> </v>
      </c>
      <c r="P144" s="19" t="str">
        <f t="shared" si="46"/>
        <v> </v>
      </c>
      <c r="Q144" s="19" t="str">
        <f t="shared" si="47"/>
        <v> </v>
      </c>
      <c r="R144" s="23" t="str">
        <f t="shared" si="48"/>
        <v> </v>
      </c>
      <c r="S144" s="20" t="str">
        <f t="shared" si="54"/>
        <v> </v>
      </c>
      <c r="T144" s="19"/>
      <c r="U144" s="31">
        <v>131</v>
      </c>
      <c r="V144" s="31" t="str">
        <f aca="true" t="shared" si="55" ref="V144:V207">IF(A144=" "," ",($F$2/12))</f>
        <v> </v>
      </c>
      <c r="W144" s="31"/>
      <c r="X144" s="31">
        <v>131</v>
      </c>
      <c r="Y144" s="31" t="str">
        <f t="shared" si="53"/>
        <v> </v>
      </c>
      <c r="Z144" s="31"/>
    </row>
    <row r="145" spans="1:26" ht="10.5">
      <c r="A145" s="21" t="str">
        <f t="shared" si="36"/>
        <v> </v>
      </c>
      <c r="B145" s="22" t="str">
        <f t="shared" si="41"/>
        <v> </v>
      </c>
      <c r="C145" s="22" t="str">
        <f t="shared" si="37"/>
        <v> </v>
      </c>
      <c r="D145" s="22" t="str">
        <f t="shared" si="38"/>
        <v> </v>
      </c>
      <c r="E145" s="22" t="str">
        <f>IF(A146=" "," ",IF(U158=U158,SUM(V146:V157),W145+SUM(V146:V157))+IF(X158=X158,SUM(Y146:Y157),Z145+SUM(Y146:Y157)))</f>
        <v> </v>
      </c>
      <c r="F145" s="22" t="str">
        <f t="shared" si="39"/>
        <v> </v>
      </c>
      <c r="G145" s="22" t="str">
        <f>+IF(A145=" "," ",IF(J146=" ",($H$2-SUM($C$12:C144)+D145),(1+$B$2/365*365/12)^$C$2*$B$2/365*365/12/((1+$B$2/365*365/12)^$C$2-1)*$H$2))</f>
        <v> </v>
      </c>
      <c r="H145" s="25" t="str">
        <f>+IF(J145=$J$2,XIRR($G$12:G145,$K$12:K145)," ")</f>
        <v> </v>
      </c>
      <c r="I145" s="25" t="str">
        <f>+IF(J145=$J$2,XIRR($F$12:F145,$K$12:K145)," ")</f>
        <v> </v>
      </c>
      <c r="J145" s="20" t="str">
        <f>IF(J144=" "," ",IF(EDATE(J144,1)&gt;$J$2," ",EDATE($J$13,L144)))</f>
        <v> </v>
      </c>
      <c r="K145" s="20" t="str">
        <f t="shared" si="40"/>
        <v> </v>
      </c>
      <c r="L145" s="19" t="str">
        <f t="shared" si="42"/>
        <v> </v>
      </c>
      <c r="M145" s="26" t="str">
        <f t="shared" si="43"/>
        <v> </v>
      </c>
      <c r="N145" s="26">
        <f t="shared" si="44"/>
        <v>0</v>
      </c>
      <c r="O145" s="19" t="str">
        <f t="shared" si="45"/>
        <v> </v>
      </c>
      <c r="P145" s="19" t="str">
        <f t="shared" si="46"/>
        <v> </v>
      </c>
      <c r="Q145" s="19" t="str">
        <f t="shared" si="47"/>
        <v> </v>
      </c>
      <c r="R145" s="23" t="str">
        <f t="shared" si="48"/>
        <v> </v>
      </c>
      <c r="S145" s="20" t="str">
        <f t="shared" si="54"/>
        <v> </v>
      </c>
      <c r="T145" s="19"/>
      <c r="U145" s="31">
        <v>132</v>
      </c>
      <c r="V145" s="31" t="str">
        <f t="shared" si="55"/>
        <v> </v>
      </c>
      <c r="W145" s="31">
        <f>+$F$2</f>
        <v>88333</v>
      </c>
      <c r="X145" s="31">
        <v>132</v>
      </c>
      <c r="Y145" s="31" t="str">
        <f t="shared" si="53"/>
        <v> </v>
      </c>
      <c r="Z145" s="31" t="e">
        <f>+instruction!$D$23*annuity!B146</f>
        <v>#VALUE!</v>
      </c>
    </row>
    <row r="146" spans="1:26" ht="10.5">
      <c r="A146" s="21" t="str">
        <f t="shared" si="36"/>
        <v> </v>
      </c>
      <c r="B146" s="22" t="str">
        <f t="shared" si="41"/>
        <v> </v>
      </c>
      <c r="C146" s="22" t="str">
        <f t="shared" si="37"/>
        <v> </v>
      </c>
      <c r="D146" s="22" t="str">
        <f t="shared" si="38"/>
        <v> </v>
      </c>
      <c r="E146" s="22"/>
      <c r="F146" s="22" t="str">
        <f t="shared" si="39"/>
        <v> </v>
      </c>
      <c r="G146" s="22" t="str">
        <f>+IF(A146=" "," ",IF(J147=" ",($H$2-SUM($C$12:C145)+D146),(1+$B$2/365*365/12)^$C$2*$B$2/365*365/12/((1+$B$2/365*365/12)^$C$2-1)*$H$2))</f>
        <v> </v>
      </c>
      <c r="H146" s="25" t="str">
        <f>+IF(J146=$J$2,XIRR($G$12:G146,$K$12:K146)," ")</f>
        <v> </v>
      </c>
      <c r="I146" s="25" t="str">
        <f>+IF(J146=$J$2,XIRR($F$12:F146,$K$12:K146)," ")</f>
        <v> </v>
      </c>
      <c r="J146" s="20" t="str">
        <f>IF(J145=" "," ",IF(EDATE(J145,1)&gt;$J$2," ",EDATE($J$13,L145)))</f>
        <v> </v>
      </c>
      <c r="K146" s="20" t="str">
        <f t="shared" si="40"/>
        <v> </v>
      </c>
      <c r="L146" s="19" t="str">
        <f t="shared" si="42"/>
        <v> </v>
      </c>
      <c r="M146" s="26" t="str">
        <f t="shared" si="43"/>
        <v> </v>
      </c>
      <c r="N146" s="26">
        <f t="shared" si="44"/>
        <v>0</v>
      </c>
      <c r="O146" s="19" t="str">
        <f t="shared" si="45"/>
        <v> </v>
      </c>
      <c r="P146" s="19" t="str">
        <f t="shared" si="46"/>
        <v> </v>
      </c>
      <c r="Q146" s="19" t="str">
        <f t="shared" si="47"/>
        <v> </v>
      </c>
      <c r="R146" s="23" t="str">
        <f t="shared" si="48"/>
        <v> </v>
      </c>
      <c r="S146" s="20" t="str">
        <f t="shared" si="54"/>
        <v> </v>
      </c>
      <c r="T146" s="19"/>
      <c r="U146" s="31">
        <v>133</v>
      </c>
      <c r="V146" s="31" t="str">
        <f t="shared" si="55"/>
        <v> </v>
      </c>
      <c r="W146" s="31"/>
      <c r="X146" s="31">
        <v>133</v>
      </c>
      <c r="Y146" s="31" t="str">
        <f aca="true" t="shared" si="56" ref="Y146:Y157">IF(A146=" "," ",($Z$145/12))</f>
        <v> </v>
      </c>
      <c r="Z146" s="31"/>
    </row>
    <row r="147" spans="1:26" ht="10.5">
      <c r="A147" s="21" t="str">
        <f t="shared" si="36"/>
        <v> </v>
      </c>
      <c r="B147" s="22" t="str">
        <f t="shared" si="41"/>
        <v> </v>
      </c>
      <c r="C147" s="22" t="str">
        <f t="shared" si="37"/>
        <v> </v>
      </c>
      <c r="D147" s="22" t="str">
        <f t="shared" si="38"/>
        <v> </v>
      </c>
      <c r="E147" s="22"/>
      <c r="F147" s="22" t="str">
        <f t="shared" si="39"/>
        <v> </v>
      </c>
      <c r="G147" s="22" t="str">
        <f>+IF(A147=" "," ",IF(J148=" ",($H$2-SUM($C$12:C146)+D147),(1+$B$2/365*365/12)^$C$2*$B$2/365*365/12/((1+$B$2/365*365/12)^$C$2-1)*$H$2))</f>
        <v> </v>
      </c>
      <c r="H147" s="25" t="str">
        <f>+IF(J147=$J$2,XIRR($G$12:G147,$K$12:K147)," ")</f>
        <v> </v>
      </c>
      <c r="I147" s="25" t="str">
        <f>+IF(J147=$J$2,XIRR($F$12:F147,$K$12:K147)," ")</f>
        <v> </v>
      </c>
      <c r="J147" s="20" t="str">
        <f>IF(J146=" "," ",IF(EDATE(J146,1)&gt;$J$2," ",EDATE($J$13,L146)))</f>
        <v> </v>
      </c>
      <c r="K147" s="20" t="str">
        <f t="shared" si="40"/>
        <v> </v>
      </c>
      <c r="L147" s="19" t="str">
        <f t="shared" si="42"/>
        <v> </v>
      </c>
      <c r="M147" s="26" t="str">
        <f t="shared" si="43"/>
        <v> </v>
      </c>
      <c r="N147" s="26">
        <f t="shared" si="44"/>
        <v>0</v>
      </c>
      <c r="O147" s="19" t="str">
        <f t="shared" si="45"/>
        <v> </v>
      </c>
      <c r="P147" s="19" t="str">
        <f t="shared" si="46"/>
        <v> </v>
      </c>
      <c r="Q147" s="19" t="str">
        <f t="shared" si="47"/>
        <v> </v>
      </c>
      <c r="R147" s="23" t="str">
        <f t="shared" si="48"/>
        <v> </v>
      </c>
      <c r="S147" s="20" t="str">
        <f t="shared" si="54"/>
        <v> </v>
      </c>
      <c r="T147" s="19"/>
      <c r="U147" s="31">
        <v>134</v>
      </c>
      <c r="V147" s="31" t="str">
        <f t="shared" si="55"/>
        <v> </v>
      </c>
      <c r="W147" s="31"/>
      <c r="X147" s="31">
        <v>134</v>
      </c>
      <c r="Y147" s="31" t="str">
        <f t="shared" si="56"/>
        <v> </v>
      </c>
      <c r="Z147" s="31"/>
    </row>
    <row r="148" spans="1:26" ht="10.5">
      <c r="A148" s="21" t="str">
        <f aca="true" t="shared" si="57" ref="A148:A211">+IF(S148=" "," ",IF(WEEKDAY(S148)=7,S148+2,IF(WEEKDAY(S148)=1,S148+1,S148)))</f>
        <v> </v>
      </c>
      <c r="B148" s="22" t="str">
        <f t="shared" si="41"/>
        <v> </v>
      </c>
      <c r="C148" s="22" t="str">
        <f aca="true" t="shared" si="58" ref="C148:C211">+IF(A148=" "," ",G148-D148)</f>
        <v> </v>
      </c>
      <c r="D148" s="22" t="str">
        <f aca="true" t="shared" si="59" ref="D148:D211">+IF(A148=" "," ",(B148*$B$2/365*(M148+VALUE(N148)))-IF(A147&gt;J147,B148*$B$2/365*(A147-J147),0)+IF(A147&gt;J147,B147*$B$2/365*(A147-J147)))</f>
        <v> </v>
      </c>
      <c r="E148" s="22"/>
      <c r="F148" s="22" t="str">
        <f aca="true" t="shared" si="60" ref="F148:F211">+IF(A148=" "," ",C148+D148+IF(E148=" ",0,E148))</f>
        <v> </v>
      </c>
      <c r="G148" s="22" t="str">
        <f>+IF(A148=" "," ",IF(J149=" ",($H$2-SUM($C$12:C147)+D148),(1+$B$2/365*365/12)^$C$2*$B$2/365*365/12/((1+$B$2/365*365/12)^$C$2-1)*$H$2))</f>
        <v> </v>
      </c>
      <c r="H148" s="25" t="str">
        <f>+IF(J148=$J$2,XIRR($G$12:G148,$K$12:K148)," ")</f>
        <v> </v>
      </c>
      <c r="I148" s="25" t="str">
        <f>+IF(J148=$J$2,XIRR($F$12:F148,$K$12:K148)," ")</f>
        <v> </v>
      </c>
      <c r="J148" s="20" t="str">
        <f>IF(J147=" "," ",IF(EDATE(J147,1)&gt;$J$2," ",EDATE($J$13,L147)))</f>
        <v> </v>
      </c>
      <c r="K148" s="20" t="str">
        <f aca="true" t="shared" si="61" ref="K148:K211">IF(J149=" ",A148,VALUE(J148))</f>
        <v> </v>
      </c>
      <c r="L148" s="19" t="str">
        <f t="shared" si="42"/>
        <v> </v>
      </c>
      <c r="M148" s="26" t="str">
        <f t="shared" si="43"/>
        <v> </v>
      </c>
      <c r="N148" s="26">
        <f t="shared" si="44"/>
        <v>0</v>
      </c>
      <c r="O148" s="19" t="str">
        <f t="shared" si="45"/>
        <v> </v>
      </c>
      <c r="P148" s="19" t="str">
        <f t="shared" si="46"/>
        <v> </v>
      </c>
      <c r="Q148" s="19" t="str">
        <f t="shared" si="47"/>
        <v> </v>
      </c>
      <c r="R148" s="23" t="str">
        <f t="shared" si="48"/>
        <v> </v>
      </c>
      <c r="S148" s="20" t="str">
        <f t="shared" si="54"/>
        <v> </v>
      </c>
      <c r="T148" s="19"/>
      <c r="U148" s="31">
        <v>135</v>
      </c>
      <c r="V148" s="31" t="str">
        <f t="shared" si="55"/>
        <v> </v>
      </c>
      <c r="W148" s="31"/>
      <c r="X148" s="31">
        <v>135</v>
      </c>
      <c r="Y148" s="31" t="str">
        <f t="shared" si="56"/>
        <v> </v>
      </c>
      <c r="Z148" s="31"/>
    </row>
    <row r="149" spans="1:26" ht="10.5">
      <c r="A149" s="21" t="str">
        <f t="shared" si="57"/>
        <v> </v>
      </c>
      <c r="B149" s="22" t="str">
        <f aca="true" t="shared" si="62" ref="B149:B212">+IF(A149=" "," ",(B148-C148))</f>
        <v> </v>
      </c>
      <c r="C149" s="22" t="str">
        <f t="shared" si="58"/>
        <v> </v>
      </c>
      <c r="D149" s="22" t="str">
        <f t="shared" si="59"/>
        <v> </v>
      </c>
      <c r="E149" s="22"/>
      <c r="F149" s="22" t="str">
        <f t="shared" si="60"/>
        <v> </v>
      </c>
      <c r="G149" s="22" t="str">
        <f>+IF(A149=" "," ",IF(J150=" ",($H$2-SUM($C$12:C148)+D149),(1+$B$2/365*365/12)^$C$2*$B$2/365*365/12/((1+$B$2/365*365/12)^$C$2-1)*$H$2))</f>
        <v> </v>
      </c>
      <c r="H149" s="25" t="str">
        <f>+IF(J149=$J$2,XIRR($G$12:G149,$K$12:K149)," ")</f>
        <v> </v>
      </c>
      <c r="I149" s="25" t="str">
        <f>+IF(J149=$J$2,XIRR($F$12:F149,$K$12:K149)," ")</f>
        <v> </v>
      </c>
      <c r="J149" s="20" t="str">
        <f>IF(J148=" "," ",IF(EDATE(J148,1)&gt;$J$2," ",EDATE($J$13,L148)))</f>
        <v> </v>
      </c>
      <c r="K149" s="20" t="str">
        <f t="shared" si="61"/>
        <v> </v>
      </c>
      <c r="L149" s="19" t="str">
        <f aca="true" t="shared" si="63" ref="L149:L212">IF(J149=" "," ",L148+1)</f>
        <v> </v>
      </c>
      <c r="M149" s="26" t="str">
        <f aca="true" t="shared" si="64" ref="M149:M212">+IF(J149=" "," ",(J149-J148))</f>
        <v> </v>
      </c>
      <c r="N149" s="26">
        <f aca="true" t="shared" si="65" ref="N149:N212">IF(A150=" ",IF(J149=A149,0,(A149-J149)),0)</f>
        <v>0</v>
      </c>
      <c r="O149" s="19" t="str">
        <f aca="true" t="shared" si="66" ref="O149:O212">IF(J149=" "," ",DAY(J149))</f>
        <v> </v>
      </c>
      <c r="P149" s="19" t="str">
        <f aca="true" t="shared" si="67" ref="P149:P212">IF(J149=" "," ",MONTH(J149))</f>
        <v> </v>
      </c>
      <c r="Q149" s="19" t="str">
        <f aca="true" t="shared" si="68" ref="Q149:Q212">IF(J149=" "," ",YEAR(J149))</f>
        <v> </v>
      </c>
      <c r="R149" s="23" t="str">
        <f aca="true" t="shared" si="69" ref="R149:R212">IF(O149=" "," ",IF(AND(OR(O149=1,O149=2,O149=3,O149=4,O149=5,O149=6,O149=7),P149=1),CONCATENATE($T$12,"/",Q149),IF(AND(O149=28,P149=1),CONCATENATE($T$13,"/",Q149),IF(AND(O149=28,P149=5),CONCATENATE($T$14,"/",Q149),IF(AND(O149=5,P149=7),CONCATENATE($T$15,"/",Q149),IF(AND(O149=21,P149=9),CONCATENATE($T$16,"/",Q149),IF(AND(O149=31,P149=12),CONCATENATE($T$16,"/",Q149),J149)))))))</f>
        <v> </v>
      </c>
      <c r="S149" s="20" t="str">
        <f t="shared" si="54"/>
        <v> </v>
      </c>
      <c r="T149" s="19"/>
      <c r="U149" s="31">
        <v>136</v>
      </c>
      <c r="V149" s="31" t="str">
        <f t="shared" si="55"/>
        <v> </v>
      </c>
      <c r="W149" s="31"/>
      <c r="X149" s="31">
        <v>136</v>
      </c>
      <c r="Y149" s="31" t="str">
        <f t="shared" si="56"/>
        <v> </v>
      </c>
      <c r="Z149" s="31"/>
    </row>
    <row r="150" spans="1:26" ht="10.5">
      <c r="A150" s="21" t="str">
        <f t="shared" si="57"/>
        <v> </v>
      </c>
      <c r="B150" s="22" t="str">
        <f t="shared" si="62"/>
        <v> </v>
      </c>
      <c r="C150" s="22" t="str">
        <f t="shared" si="58"/>
        <v> </v>
      </c>
      <c r="D150" s="22" t="str">
        <f t="shared" si="59"/>
        <v> </v>
      </c>
      <c r="E150" s="22"/>
      <c r="F150" s="22" t="str">
        <f t="shared" si="60"/>
        <v> </v>
      </c>
      <c r="G150" s="22" t="str">
        <f>+IF(A150=" "," ",IF(J151=" ",($H$2-SUM($C$12:C149)+D150),(1+$B$2/365*365/12)^$C$2*$B$2/365*365/12/((1+$B$2/365*365/12)^$C$2-1)*$H$2))</f>
        <v> </v>
      </c>
      <c r="H150" s="25" t="str">
        <f>+IF(J150=$J$2,XIRR($G$12:G150,$K$12:K150)," ")</f>
        <v> </v>
      </c>
      <c r="I150" s="25" t="str">
        <f>+IF(J150=$J$2,XIRR($F$12:F150,$K$12:K150)," ")</f>
        <v> </v>
      </c>
      <c r="J150" s="20" t="str">
        <f>IF(J149=" "," ",IF(EDATE(J149,1)&gt;$J$2," ",EDATE($J$13,L149)))</f>
        <v> </v>
      </c>
      <c r="K150" s="20" t="str">
        <f t="shared" si="61"/>
        <v> </v>
      </c>
      <c r="L150" s="19" t="str">
        <f t="shared" si="63"/>
        <v> </v>
      </c>
      <c r="M150" s="26" t="str">
        <f t="shared" si="64"/>
        <v> </v>
      </c>
      <c r="N150" s="26">
        <f t="shared" si="65"/>
        <v>0</v>
      </c>
      <c r="O150" s="19" t="str">
        <f t="shared" si="66"/>
        <v> </v>
      </c>
      <c r="P150" s="19" t="str">
        <f t="shared" si="67"/>
        <v> </v>
      </c>
      <c r="Q150" s="19" t="str">
        <f t="shared" si="68"/>
        <v> </v>
      </c>
      <c r="R150" s="23" t="str">
        <f t="shared" si="69"/>
        <v> </v>
      </c>
      <c r="S150" s="20" t="str">
        <f t="shared" si="54"/>
        <v> </v>
      </c>
      <c r="T150" s="19"/>
      <c r="U150" s="31">
        <v>137</v>
      </c>
      <c r="V150" s="31" t="str">
        <f t="shared" si="55"/>
        <v> </v>
      </c>
      <c r="W150" s="31"/>
      <c r="X150" s="31">
        <v>137</v>
      </c>
      <c r="Y150" s="31" t="str">
        <f t="shared" si="56"/>
        <v> </v>
      </c>
      <c r="Z150" s="31"/>
    </row>
    <row r="151" spans="1:26" ht="10.5">
      <c r="A151" s="21" t="str">
        <f t="shared" si="57"/>
        <v> </v>
      </c>
      <c r="B151" s="22" t="str">
        <f t="shared" si="62"/>
        <v> </v>
      </c>
      <c r="C151" s="22" t="str">
        <f t="shared" si="58"/>
        <v> </v>
      </c>
      <c r="D151" s="22" t="str">
        <f t="shared" si="59"/>
        <v> </v>
      </c>
      <c r="E151" s="22"/>
      <c r="F151" s="22" t="str">
        <f t="shared" si="60"/>
        <v> </v>
      </c>
      <c r="G151" s="22" t="str">
        <f>+IF(A151=" "," ",IF(J152=" ",($H$2-SUM($C$12:C150)+D151),(1+$B$2/365*365/12)^$C$2*$B$2/365*365/12/((1+$B$2/365*365/12)^$C$2-1)*$H$2))</f>
        <v> </v>
      </c>
      <c r="H151" s="25" t="str">
        <f>+IF(J151=$J$2,XIRR($G$12:G151,$K$12:K151)," ")</f>
        <v> </v>
      </c>
      <c r="I151" s="25" t="str">
        <f>+IF(J151=$J$2,XIRR($F$12:F151,$K$12:K151)," ")</f>
        <v> </v>
      </c>
      <c r="J151" s="20" t="str">
        <f>IF(J150=" "," ",IF(EDATE(J150,1)&gt;$J$2," ",EDATE($J$13,L150)))</f>
        <v> </v>
      </c>
      <c r="K151" s="20" t="str">
        <f t="shared" si="61"/>
        <v> </v>
      </c>
      <c r="L151" s="19" t="str">
        <f t="shared" si="63"/>
        <v> </v>
      </c>
      <c r="M151" s="26" t="str">
        <f t="shared" si="64"/>
        <v> </v>
      </c>
      <c r="N151" s="26">
        <f t="shared" si="65"/>
        <v>0</v>
      </c>
      <c r="O151" s="19" t="str">
        <f t="shared" si="66"/>
        <v> </v>
      </c>
      <c r="P151" s="19" t="str">
        <f t="shared" si="67"/>
        <v> </v>
      </c>
      <c r="Q151" s="19" t="str">
        <f t="shared" si="68"/>
        <v> </v>
      </c>
      <c r="R151" s="23" t="str">
        <f t="shared" si="69"/>
        <v> </v>
      </c>
      <c r="S151" s="20" t="str">
        <f t="shared" si="54"/>
        <v> </v>
      </c>
      <c r="T151" s="19"/>
      <c r="U151" s="31">
        <v>138</v>
      </c>
      <c r="V151" s="31" t="str">
        <f t="shared" si="55"/>
        <v> </v>
      </c>
      <c r="W151" s="31"/>
      <c r="X151" s="31">
        <v>138</v>
      </c>
      <c r="Y151" s="31" t="str">
        <f t="shared" si="56"/>
        <v> </v>
      </c>
      <c r="Z151" s="31"/>
    </row>
    <row r="152" spans="1:26" ht="10.5">
      <c r="A152" s="21" t="str">
        <f t="shared" si="57"/>
        <v> </v>
      </c>
      <c r="B152" s="22" t="str">
        <f t="shared" si="62"/>
        <v> </v>
      </c>
      <c r="C152" s="22" t="str">
        <f t="shared" si="58"/>
        <v> </v>
      </c>
      <c r="D152" s="22" t="str">
        <f t="shared" si="59"/>
        <v> </v>
      </c>
      <c r="E152" s="22"/>
      <c r="F152" s="22" t="str">
        <f t="shared" si="60"/>
        <v> </v>
      </c>
      <c r="G152" s="22" t="str">
        <f>+IF(A152=" "," ",IF(J153=" ",($H$2-SUM($C$12:C151)+D152),(1+$B$2/365*365/12)^$C$2*$B$2/365*365/12/((1+$B$2/365*365/12)^$C$2-1)*$H$2))</f>
        <v> </v>
      </c>
      <c r="H152" s="25" t="str">
        <f>+IF(J152=$J$2,XIRR($G$12:G152,$K$12:K152)," ")</f>
        <v> </v>
      </c>
      <c r="I152" s="25" t="str">
        <f>+IF(J152=$J$2,XIRR($F$12:F152,$K$12:K152)," ")</f>
        <v> </v>
      </c>
      <c r="J152" s="20" t="str">
        <f>IF(J151=" "," ",IF(EDATE(J151,1)&gt;$J$2," ",EDATE($J$13,L151)))</f>
        <v> </v>
      </c>
      <c r="K152" s="20" t="str">
        <f t="shared" si="61"/>
        <v> </v>
      </c>
      <c r="L152" s="19" t="str">
        <f t="shared" si="63"/>
        <v> </v>
      </c>
      <c r="M152" s="26" t="str">
        <f t="shared" si="64"/>
        <v> </v>
      </c>
      <c r="N152" s="26">
        <f t="shared" si="65"/>
        <v>0</v>
      </c>
      <c r="O152" s="19" t="str">
        <f t="shared" si="66"/>
        <v> </v>
      </c>
      <c r="P152" s="19" t="str">
        <f t="shared" si="67"/>
        <v> </v>
      </c>
      <c r="Q152" s="19" t="str">
        <f t="shared" si="68"/>
        <v> </v>
      </c>
      <c r="R152" s="23" t="str">
        <f t="shared" si="69"/>
        <v> </v>
      </c>
      <c r="S152" s="20" t="str">
        <f t="shared" si="54"/>
        <v> </v>
      </c>
      <c r="T152" s="19"/>
      <c r="U152" s="31">
        <v>139</v>
      </c>
      <c r="V152" s="31" t="str">
        <f t="shared" si="55"/>
        <v> </v>
      </c>
      <c r="W152" s="31"/>
      <c r="X152" s="31">
        <v>139</v>
      </c>
      <c r="Y152" s="31" t="str">
        <f t="shared" si="56"/>
        <v> </v>
      </c>
      <c r="Z152" s="31"/>
    </row>
    <row r="153" spans="1:26" ht="10.5">
      <c r="A153" s="21" t="str">
        <f t="shared" si="57"/>
        <v> </v>
      </c>
      <c r="B153" s="22" t="str">
        <f t="shared" si="62"/>
        <v> </v>
      </c>
      <c r="C153" s="22" t="str">
        <f t="shared" si="58"/>
        <v> </v>
      </c>
      <c r="D153" s="22" t="str">
        <f t="shared" si="59"/>
        <v> </v>
      </c>
      <c r="E153" s="22"/>
      <c r="F153" s="22" t="str">
        <f t="shared" si="60"/>
        <v> </v>
      </c>
      <c r="G153" s="22" t="str">
        <f>+IF(A153=" "," ",IF(J154=" ",($H$2-SUM($C$12:C152)+D153),(1+$B$2/365*365/12)^$C$2*$B$2/365*365/12/((1+$B$2/365*365/12)^$C$2-1)*$H$2))</f>
        <v> </v>
      </c>
      <c r="H153" s="25" t="str">
        <f>+IF(J153=$J$2,XIRR($G$12:G153,$K$12:K153)," ")</f>
        <v> </v>
      </c>
      <c r="I153" s="25" t="str">
        <f>+IF(J153=$J$2,XIRR($F$12:F153,$K$12:K153)," ")</f>
        <v> </v>
      </c>
      <c r="J153" s="20" t="str">
        <f>IF(J152=" "," ",IF(EDATE(J152,1)&gt;$J$2," ",EDATE($J$13,L152)))</f>
        <v> </v>
      </c>
      <c r="K153" s="20" t="str">
        <f t="shared" si="61"/>
        <v> </v>
      </c>
      <c r="L153" s="19" t="str">
        <f t="shared" si="63"/>
        <v> </v>
      </c>
      <c r="M153" s="26" t="str">
        <f t="shared" si="64"/>
        <v> </v>
      </c>
      <c r="N153" s="26">
        <f t="shared" si="65"/>
        <v>0</v>
      </c>
      <c r="O153" s="19" t="str">
        <f t="shared" si="66"/>
        <v> </v>
      </c>
      <c r="P153" s="19" t="str">
        <f t="shared" si="67"/>
        <v> </v>
      </c>
      <c r="Q153" s="19" t="str">
        <f t="shared" si="68"/>
        <v> </v>
      </c>
      <c r="R153" s="23" t="str">
        <f t="shared" si="69"/>
        <v> </v>
      </c>
      <c r="S153" s="20" t="str">
        <f t="shared" si="54"/>
        <v> </v>
      </c>
      <c r="T153" s="19"/>
      <c r="U153" s="31">
        <v>140</v>
      </c>
      <c r="V153" s="31" t="str">
        <f t="shared" si="55"/>
        <v> </v>
      </c>
      <c r="W153" s="31"/>
      <c r="X153" s="31">
        <v>140</v>
      </c>
      <c r="Y153" s="31" t="str">
        <f t="shared" si="56"/>
        <v> </v>
      </c>
      <c r="Z153" s="31"/>
    </row>
    <row r="154" spans="1:26" ht="10.5">
      <c r="A154" s="21" t="str">
        <f t="shared" si="57"/>
        <v> </v>
      </c>
      <c r="B154" s="22" t="str">
        <f t="shared" si="62"/>
        <v> </v>
      </c>
      <c r="C154" s="22" t="str">
        <f t="shared" si="58"/>
        <v> </v>
      </c>
      <c r="D154" s="22" t="str">
        <f t="shared" si="59"/>
        <v> </v>
      </c>
      <c r="E154" s="22"/>
      <c r="F154" s="22" t="str">
        <f t="shared" si="60"/>
        <v> </v>
      </c>
      <c r="G154" s="22" t="str">
        <f>+IF(A154=" "," ",IF(J155=" ",($H$2-SUM($C$12:C153)+D154),(1+$B$2/365*365/12)^$C$2*$B$2/365*365/12/((1+$B$2/365*365/12)^$C$2-1)*$H$2))</f>
        <v> </v>
      </c>
      <c r="H154" s="25" t="str">
        <f>+IF(J154=$J$2,XIRR($G$12:G154,$K$12:K154)," ")</f>
        <v> </v>
      </c>
      <c r="I154" s="25" t="str">
        <f>+IF(J154=$J$2,XIRR($F$12:F154,$K$12:K154)," ")</f>
        <v> </v>
      </c>
      <c r="J154" s="20" t="str">
        <f>IF(J153=" "," ",IF(EDATE(J153,1)&gt;$J$2," ",EDATE($J$13,L153)))</f>
        <v> </v>
      </c>
      <c r="K154" s="20" t="str">
        <f t="shared" si="61"/>
        <v> </v>
      </c>
      <c r="L154" s="19" t="str">
        <f t="shared" si="63"/>
        <v> </v>
      </c>
      <c r="M154" s="26" t="str">
        <f t="shared" si="64"/>
        <v> </v>
      </c>
      <c r="N154" s="26">
        <f t="shared" si="65"/>
        <v>0</v>
      </c>
      <c r="O154" s="19" t="str">
        <f t="shared" si="66"/>
        <v> </v>
      </c>
      <c r="P154" s="19" t="str">
        <f t="shared" si="67"/>
        <v> </v>
      </c>
      <c r="Q154" s="19" t="str">
        <f t="shared" si="68"/>
        <v> </v>
      </c>
      <c r="R154" s="23" t="str">
        <f t="shared" si="69"/>
        <v> </v>
      </c>
      <c r="S154" s="20" t="str">
        <f t="shared" si="54"/>
        <v> </v>
      </c>
      <c r="T154" s="19"/>
      <c r="U154" s="31">
        <v>141</v>
      </c>
      <c r="V154" s="31" t="str">
        <f t="shared" si="55"/>
        <v> </v>
      </c>
      <c r="W154" s="31"/>
      <c r="X154" s="31">
        <v>141</v>
      </c>
      <c r="Y154" s="31" t="str">
        <f t="shared" si="56"/>
        <v> </v>
      </c>
      <c r="Z154" s="31"/>
    </row>
    <row r="155" spans="1:26" ht="10.5">
      <c r="A155" s="21" t="str">
        <f t="shared" si="57"/>
        <v> </v>
      </c>
      <c r="B155" s="22" t="str">
        <f t="shared" si="62"/>
        <v> </v>
      </c>
      <c r="C155" s="22" t="str">
        <f t="shared" si="58"/>
        <v> </v>
      </c>
      <c r="D155" s="22" t="str">
        <f t="shared" si="59"/>
        <v> </v>
      </c>
      <c r="E155" s="22"/>
      <c r="F155" s="22" t="str">
        <f t="shared" si="60"/>
        <v> </v>
      </c>
      <c r="G155" s="22" t="str">
        <f>+IF(A155=" "," ",IF(J156=" ",($H$2-SUM($C$12:C154)+D155),(1+$B$2/365*365/12)^$C$2*$B$2/365*365/12/((1+$B$2/365*365/12)^$C$2-1)*$H$2))</f>
        <v> </v>
      </c>
      <c r="H155" s="25" t="str">
        <f>+IF(J155=$J$2,XIRR($G$12:G155,$K$12:K155)," ")</f>
        <v> </v>
      </c>
      <c r="I155" s="25" t="str">
        <f>+IF(J155=$J$2,XIRR($F$12:F155,$K$12:K155)," ")</f>
        <v> </v>
      </c>
      <c r="J155" s="20" t="str">
        <f>IF(J154=" "," ",IF(EDATE(J154,1)&gt;$J$2," ",EDATE($J$13,L154)))</f>
        <v> </v>
      </c>
      <c r="K155" s="20" t="str">
        <f t="shared" si="61"/>
        <v> </v>
      </c>
      <c r="L155" s="19" t="str">
        <f t="shared" si="63"/>
        <v> </v>
      </c>
      <c r="M155" s="26" t="str">
        <f t="shared" si="64"/>
        <v> </v>
      </c>
      <c r="N155" s="26">
        <f t="shared" si="65"/>
        <v>0</v>
      </c>
      <c r="O155" s="19" t="str">
        <f t="shared" si="66"/>
        <v> </v>
      </c>
      <c r="P155" s="19" t="str">
        <f t="shared" si="67"/>
        <v> </v>
      </c>
      <c r="Q155" s="19" t="str">
        <f t="shared" si="68"/>
        <v> </v>
      </c>
      <c r="R155" s="23" t="str">
        <f t="shared" si="69"/>
        <v> </v>
      </c>
      <c r="S155" s="20" t="str">
        <f t="shared" si="54"/>
        <v> </v>
      </c>
      <c r="T155" s="19"/>
      <c r="U155" s="31">
        <v>142</v>
      </c>
      <c r="V155" s="31" t="str">
        <f t="shared" si="55"/>
        <v> </v>
      </c>
      <c r="W155" s="31"/>
      <c r="X155" s="31">
        <v>142</v>
      </c>
      <c r="Y155" s="31" t="str">
        <f t="shared" si="56"/>
        <v> </v>
      </c>
      <c r="Z155" s="31"/>
    </row>
    <row r="156" spans="1:26" ht="10.5">
      <c r="A156" s="21" t="str">
        <f t="shared" si="57"/>
        <v> </v>
      </c>
      <c r="B156" s="22" t="str">
        <f t="shared" si="62"/>
        <v> </v>
      </c>
      <c r="C156" s="22" t="str">
        <f t="shared" si="58"/>
        <v> </v>
      </c>
      <c r="D156" s="22" t="str">
        <f t="shared" si="59"/>
        <v> </v>
      </c>
      <c r="E156" s="22"/>
      <c r="F156" s="22" t="str">
        <f t="shared" si="60"/>
        <v> </v>
      </c>
      <c r="G156" s="22" t="str">
        <f>+IF(A156=" "," ",IF(J157=" ",($H$2-SUM($C$12:C155)+D156),(1+$B$2/365*365/12)^$C$2*$B$2/365*365/12/((1+$B$2/365*365/12)^$C$2-1)*$H$2))</f>
        <v> </v>
      </c>
      <c r="H156" s="25" t="str">
        <f>+IF(J156=$J$2,XIRR($G$12:G156,$K$12:K156)," ")</f>
        <v> </v>
      </c>
      <c r="I156" s="25" t="str">
        <f>+IF(J156=$J$2,XIRR($F$12:F156,$K$12:K156)," ")</f>
        <v> </v>
      </c>
      <c r="J156" s="20" t="str">
        <f>IF(J155=" "," ",IF(EDATE(J155,1)&gt;$J$2," ",EDATE($J$13,L155)))</f>
        <v> </v>
      </c>
      <c r="K156" s="20" t="str">
        <f t="shared" si="61"/>
        <v> </v>
      </c>
      <c r="L156" s="19" t="str">
        <f t="shared" si="63"/>
        <v> </v>
      </c>
      <c r="M156" s="26" t="str">
        <f t="shared" si="64"/>
        <v> </v>
      </c>
      <c r="N156" s="26">
        <f t="shared" si="65"/>
        <v>0</v>
      </c>
      <c r="O156" s="19" t="str">
        <f t="shared" si="66"/>
        <v> </v>
      </c>
      <c r="P156" s="19" t="str">
        <f t="shared" si="67"/>
        <v> </v>
      </c>
      <c r="Q156" s="19" t="str">
        <f t="shared" si="68"/>
        <v> </v>
      </c>
      <c r="R156" s="23" t="str">
        <f t="shared" si="69"/>
        <v> </v>
      </c>
      <c r="S156" s="20" t="str">
        <f t="shared" si="54"/>
        <v> </v>
      </c>
      <c r="T156" s="19"/>
      <c r="U156" s="31">
        <v>143</v>
      </c>
      <c r="V156" s="31" t="str">
        <f t="shared" si="55"/>
        <v> </v>
      </c>
      <c r="W156" s="31"/>
      <c r="X156" s="31">
        <v>143</v>
      </c>
      <c r="Y156" s="31" t="str">
        <f t="shared" si="56"/>
        <v> </v>
      </c>
      <c r="Z156" s="31"/>
    </row>
    <row r="157" spans="1:26" ht="10.5">
      <c r="A157" s="21" t="str">
        <f t="shared" si="57"/>
        <v> </v>
      </c>
      <c r="B157" s="22" t="str">
        <f t="shared" si="62"/>
        <v> </v>
      </c>
      <c r="C157" s="22" t="str">
        <f t="shared" si="58"/>
        <v> </v>
      </c>
      <c r="D157" s="22" t="str">
        <f t="shared" si="59"/>
        <v> </v>
      </c>
      <c r="E157" s="22" t="str">
        <f>IF(A158=" "," ",IF(U170=U170,SUM(V158:V169),W157+SUM(V158:V169))+IF(X170=X170,SUM(Y158:Y169),Z157+SUM(Y158:Y169)))</f>
        <v> </v>
      </c>
      <c r="F157" s="22" t="str">
        <f t="shared" si="60"/>
        <v> </v>
      </c>
      <c r="G157" s="22" t="str">
        <f>+IF(A157=" "," ",IF(J158=" ",($H$2-SUM($C$12:C156)+D157),(1+$B$2/365*365/12)^$C$2*$B$2/365*365/12/((1+$B$2/365*365/12)^$C$2-1)*$H$2))</f>
        <v> </v>
      </c>
      <c r="H157" s="25" t="str">
        <f>+IF(J157=$J$2,XIRR($G$12:G157,$K$12:K157)," ")</f>
        <v> </v>
      </c>
      <c r="I157" s="25" t="str">
        <f>+IF(J157=$J$2,XIRR($F$12:F157,$K$12:K157)," ")</f>
        <v> </v>
      </c>
      <c r="J157" s="20" t="str">
        <f>IF(J156=" "," ",IF(EDATE(J156,1)&gt;$J$2," ",EDATE($J$13,L156)))</f>
        <v> </v>
      </c>
      <c r="K157" s="20" t="str">
        <f t="shared" si="61"/>
        <v> </v>
      </c>
      <c r="L157" s="19" t="str">
        <f t="shared" si="63"/>
        <v> </v>
      </c>
      <c r="M157" s="26" t="str">
        <f t="shared" si="64"/>
        <v> </v>
      </c>
      <c r="N157" s="26">
        <f t="shared" si="65"/>
        <v>0</v>
      </c>
      <c r="O157" s="19" t="str">
        <f t="shared" si="66"/>
        <v> </v>
      </c>
      <c r="P157" s="19" t="str">
        <f t="shared" si="67"/>
        <v> </v>
      </c>
      <c r="Q157" s="19" t="str">
        <f t="shared" si="68"/>
        <v> </v>
      </c>
      <c r="R157" s="23" t="str">
        <f t="shared" si="69"/>
        <v> </v>
      </c>
      <c r="S157" s="20" t="str">
        <f t="shared" si="54"/>
        <v> </v>
      </c>
      <c r="T157" s="19"/>
      <c r="U157" s="31">
        <v>144</v>
      </c>
      <c r="V157" s="31" t="str">
        <f t="shared" si="55"/>
        <v> </v>
      </c>
      <c r="W157" s="31">
        <f>+$F$2</f>
        <v>88333</v>
      </c>
      <c r="X157" s="31">
        <v>144</v>
      </c>
      <c r="Y157" s="31" t="str">
        <f t="shared" si="56"/>
        <v> </v>
      </c>
      <c r="Z157" s="31" t="e">
        <f>+instruction!$D$23*annuity!B158</f>
        <v>#VALUE!</v>
      </c>
    </row>
    <row r="158" spans="1:26" ht="10.5">
      <c r="A158" s="21" t="str">
        <f t="shared" si="57"/>
        <v> </v>
      </c>
      <c r="B158" s="22" t="str">
        <f t="shared" si="62"/>
        <v> </v>
      </c>
      <c r="C158" s="22" t="str">
        <f t="shared" si="58"/>
        <v> </v>
      </c>
      <c r="D158" s="22" t="str">
        <f t="shared" si="59"/>
        <v> </v>
      </c>
      <c r="E158" s="22"/>
      <c r="F158" s="22" t="str">
        <f t="shared" si="60"/>
        <v> </v>
      </c>
      <c r="G158" s="22" t="str">
        <f>+IF(A158=" "," ",IF(J159=" ",($H$2-SUM($C$12:C157)+D158),(1+$B$2/365*365/12)^$C$2*$B$2/365*365/12/((1+$B$2/365*365/12)^$C$2-1)*$H$2))</f>
        <v> </v>
      </c>
      <c r="H158" s="25" t="str">
        <f>+IF(J158=$J$2,XIRR($G$12:G158,$K$12:K158)," ")</f>
        <v> </v>
      </c>
      <c r="I158" s="25" t="str">
        <f>+IF(J158=$J$2,XIRR($F$12:F158,$K$12:K158)," ")</f>
        <v> </v>
      </c>
      <c r="J158" s="20" t="str">
        <f>IF(J157=" "," ",IF(EDATE(J157,1)&gt;$J$2," ",EDATE($J$13,L157)))</f>
        <v> </v>
      </c>
      <c r="K158" s="20" t="str">
        <f t="shared" si="61"/>
        <v> </v>
      </c>
      <c r="L158" s="19" t="str">
        <f t="shared" si="63"/>
        <v> </v>
      </c>
      <c r="M158" s="26" t="str">
        <f t="shared" si="64"/>
        <v> </v>
      </c>
      <c r="N158" s="26">
        <f t="shared" si="65"/>
        <v>0</v>
      </c>
      <c r="O158" s="19" t="str">
        <f t="shared" si="66"/>
        <v> </v>
      </c>
      <c r="P158" s="19" t="str">
        <f t="shared" si="67"/>
        <v> </v>
      </c>
      <c r="Q158" s="19" t="str">
        <f t="shared" si="68"/>
        <v> </v>
      </c>
      <c r="R158" s="23" t="str">
        <f t="shared" si="69"/>
        <v> </v>
      </c>
      <c r="S158" s="20" t="str">
        <f t="shared" si="54"/>
        <v> </v>
      </c>
      <c r="T158" s="19"/>
      <c r="U158" s="31">
        <v>145</v>
      </c>
      <c r="V158" s="31" t="str">
        <f t="shared" si="55"/>
        <v> </v>
      </c>
      <c r="W158" s="31"/>
      <c r="X158" s="31">
        <v>145</v>
      </c>
      <c r="Y158" s="31" t="str">
        <f aca="true" t="shared" si="70" ref="Y158:Y169">IF(A158=" "," ",($Z$157/12))</f>
        <v> </v>
      </c>
      <c r="Z158" s="31"/>
    </row>
    <row r="159" spans="1:26" ht="10.5">
      <c r="A159" s="21" t="str">
        <f t="shared" si="57"/>
        <v> </v>
      </c>
      <c r="B159" s="22" t="str">
        <f t="shared" si="62"/>
        <v> </v>
      </c>
      <c r="C159" s="22" t="str">
        <f t="shared" si="58"/>
        <v> </v>
      </c>
      <c r="D159" s="22" t="str">
        <f t="shared" si="59"/>
        <v> </v>
      </c>
      <c r="E159" s="22"/>
      <c r="F159" s="22" t="str">
        <f t="shared" si="60"/>
        <v> </v>
      </c>
      <c r="G159" s="22" t="str">
        <f>+IF(A159=" "," ",IF(J160=" ",($H$2-SUM($C$12:C158)+D159),(1+$B$2/365*365/12)^$C$2*$B$2/365*365/12/((1+$B$2/365*365/12)^$C$2-1)*$H$2))</f>
        <v> </v>
      </c>
      <c r="H159" s="25" t="str">
        <f>+IF(J159=$J$2,XIRR($G$12:G159,$K$12:K159)," ")</f>
        <v> </v>
      </c>
      <c r="I159" s="25" t="str">
        <f>+IF(J159=$J$2,XIRR($F$12:F159,$K$12:K159)," ")</f>
        <v> </v>
      </c>
      <c r="J159" s="20" t="str">
        <f>IF(J158=" "," ",IF(EDATE(J158,1)&gt;$J$2," ",EDATE($J$13,L158)))</f>
        <v> </v>
      </c>
      <c r="K159" s="20" t="str">
        <f t="shared" si="61"/>
        <v> </v>
      </c>
      <c r="L159" s="19" t="str">
        <f t="shared" si="63"/>
        <v> </v>
      </c>
      <c r="M159" s="26" t="str">
        <f t="shared" si="64"/>
        <v> </v>
      </c>
      <c r="N159" s="26">
        <f t="shared" si="65"/>
        <v>0</v>
      </c>
      <c r="O159" s="19" t="str">
        <f t="shared" si="66"/>
        <v> </v>
      </c>
      <c r="P159" s="19" t="str">
        <f t="shared" si="67"/>
        <v> </v>
      </c>
      <c r="Q159" s="19" t="str">
        <f t="shared" si="68"/>
        <v> </v>
      </c>
      <c r="R159" s="23" t="str">
        <f t="shared" si="69"/>
        <v> </v>
      </c>
      <c r="S159" s="20" t="str">
        <f t="shared" si="54"/>
        <v> </v>
      </c>
      <c r="T159" s="19"/>
      <c r="U159" s="31">
        <v>146</v>
      </c>
      <c r="V159" s="31" t="str">
        <f t="shared" si="55"/>
        <v> </v>
      </c>
      <c r="W159" s="31"/>
      <c r="X159" s="31">
        <v>146</v>
      </c>
      <c r="Y159" s="31" t="str">
        <f t="shared" si="70"/>
        <v> </v>
      </c>
      <c r="Z159" s="31"/>
    </row>
    <row r="160" spans="1:26" ht="10.5">
      <c r="A160" s="21" t="str">
        <f t="shared" si="57"/>
        <v> </v>
      </c>
      <c r="B160" s="22" t="str">
        <f t="shared" si="62"/>
        <v> </v>
      </c>
      <c r="C160" s="22" t="str">
        <f t="shared" si="58"/>
        <v> </v>
      </c>
      <c r="D160" s="22" t="str">
        <f t="shared" si="59"/>
        <v> </v>
      </c>
      <c r="E160" s="22"/>
      <c r="F160" s="22" t="str">
        <f t="shared" si="60"/>
        <v> </v>
      </c>
      <c r="G160" s="22" t="str">
        <f>+IF(A160=" "," ",IF(J161=" ",($H$2-SUM($C$12:C159)+D160),(1+$B$2/365*365/12)^$C$2*$B$2/365*365/12/((1+$B$2/365*365/12)^$C$2-1)*$H$2))</f>
        <v> </v>
      </c>
      <c r="H160" s="25" t="str">
        <f>+IF(J160=$J$2,XIRR($G$12:G160,$K$12:K160)," ")</f>
        <v> </v>
      </c>
      <c r="I160" s="25" t="str">
        <f>+IF(J160=$J$2,XIRR($F$12:F160,$K$12:K160)," ")</f>
        <v> </v>
      </c>
      <c r="J160" s="20" t="str">
        <f>IF(J159=" "," ",IF(EDATE(J159,1)&gt;$J$2," ",EDATE($J$13,L159)))</f>
        <v> </v>
      </c>
      <c r="K160" s="20" t="str">
        <f t="shared" si="61"/>
        <v> </v>
      </c>
      <c r="L160" s="19" t="str">
        <f t="shared" si="63"/>
        <v> </v>
      </c>
      <c r="M160" s="26" t="str">
        <f t="shared" si="64"/>
        <v> </v>
      </c>
      <c r="N160" s="26">
        <f t="shared" si="65"/>
        <v>0</v>
      </c>
      <c r="O160" s="19" t="str">
        <f t="shared" si="66"/>
        <v> </v>
      </c>
      <c r="P160" s="19" t="str">
        <f t="shared" si="67"/>
        <v> </v>
      </c>
      <c r="Q160" s="19" t="str">
        <f t="shared" si="68"/>
        <v> </v>
      </c>
      <c r="R160" s="23" t="str">
        <f t="shared" si="69"/>
        <v> </v>
      </c>
      <c r="S160" s="20" t="str">
        <f t="shared" si="54"/>
        <v> </v>
      </c>
      <c r="T160" s="19"/>
      <c r="U160" s="31">
        <v>147</v>
      </c>
      <c r="V160" s="31" t="str">
        <f t="shared" si="55"/>
        <v> </v>
      </c>
      <c r="W160" s="31"/>
      <c r="X160" s="31">
        <v>147</v>
      </c>
      <c r="Y160" s="31" t="str">
        <f t="shared" si="70"/>
        <v> </v>
      </c>
      <c r="Z160" s="31"/>
    </row>
    <row r="161" spans="1:26" ht="10.5">
      <c r="A161" s="21" t="str">
        <f t="shared" si="57"/>
        <v> </v>
      </c>
      <c r="B161" s="22" t="str">
        <f t="shared" si="62"/>
        <v> </v>
      </c>
      <c r="C161" s="22" t="str">
        <f t="shared" si="58"/>
        <v> </v>
      </c>
      <c r="D161" s="22" t="str">
        <f t="shared" si="59"/>
        <v> </v>
      </c>
      <c r="E161" s="22"/>
      <c r="F161" s="22" t="str">
        <f t="shared" si="60"/>
        <v> </v>
      </c>
      <c r="G161" s="22" t="str">
        <f>+IF(A161=" "," ",IF(J162=" ",($H$2-SUM($C$12:C160)+D161),(1+$B$2/365*365/12)^$C$2*$B$2/365*365/12/((1+$B$2/365*365/12)^$C$2-1)*$H$2))</f>
        <v> </v>
      </c>
      <c r="H161" s="25" t="str">
        <f>+IF(J161=$J$2,XIRR($G$12:G161,$K$12:K161)," ")</f>
        <v> </v>
      </c>
      <c r="I161" s="25" t="str">
        <f>+IF(J161=$J$2,XIRR($F$12:F161,$K$12:K161)," ")</f>
        <v> </v>
      </c>
      <c r="J161" s="20" t="str">
        <f>IF(J160=" "," ",IF(EDATE(J160,1)&gt;$J$2," ",EDATE($J$13,L160)))</f>
        <v> </v>
      </c>
      <c r="K161" s="20" t="str">
        <f t="shared" si="61"/>
        <v> </v>
      </c>
      <c r="L161" s="19" t="str">
        <f t="shared" si="63"/>
        <v> </v>
      </c>
      <c r="M161" s="26" t="str">
        <f t="shared" si="64"/>
        <v> </v>
      </c>
      <c r="N161" s="26">
        <f t="shared" si="65"/>
        <v>0</v>
      </c>
      <c r="O161" s="19" t="str">
        <f t="shared" si="66"/>
        <v> </v>
      </c>
      <c r="P161" s="19" t="str">
        <f t="shared" si="67"/>
        <v> </v>
      </c>
      <c r="Q161" s="19" t="str">
        <f t="shared" si="68"/>
        <v> </v>
      </c>
      <c r="R161" s="23" t="str">
        <f t="shared" si="69"/>
        <v> </v>
      </c>
      <c r="S161" s="20" t="str">
        <f t="shared" si="54"/>
        <v> </v>
      </c>
      <c r="T161" s="19"/>
      <c r="U161" s="31">
        <v>148</v>
      </c>
      <c r="V161" s="31" t="str">
        <f t="shared" si="55"/>
        <v> </v>
      </c>
      <c r="W161" s="31"/>
      <c r="X161" s="31">
        <v>148</v>
      </c>
      <c r="Y161" s="31" t="str">
        <f t="shared" si="70"/>
        <v> </v>
      </c>
      <c r="Z161" s="31"/>
    </row>
    <row r="162" spans="1:26" ht="10.5">
      <c r="A162" s="21" t="str">
        <f t="shared" si="57"/>
        <v> </v>
      </c>
      <c r="B162" s="22" t="str">
        <f t="shared" si="62"/>
        <v> </v>
      </c>
      <c r="C162" s="22" t="str">
        <f t="shared" si="58"/>
        <v> </v>
      </c>
      <c r="D162" s="22" t="str">
        <f t="shared" si="59"/>
        <v> </v>
      </c>
      <c r="E162" s="22"/>
      <c r="F162" s="22" t="str">
        <f t="shared" si="60"/>
        <v> </v>
      </c>
      <c r="G162" s="22" t="str">
        <f>+IF(A162=" "," ",IF(J163=" ",($H$2-SUM($C$12:C161)+D162),(1+$B$2/365*365/12)^$C$2*$B$2/365*365/12/((1+$B$2/365*365/12)^$C$2-1)*$H$2))</f>
        <v> </v>
      </c>
      <c r="H162" s="25" t="str">
        <f>+IF(J162=$J$2,XIRR($G$12:G162,$K$12:K162)," ")</f>
        <v> </v>
      </c>
      <c r="I162" s="25" t="str">
        <f>+IF(J162=$J$2,XIRR($F$12:F162,$K$12:K162)," ")</f>
        <v> </v>
      </c>
      <c r="J162" s="20" t="str">
        <f>IF(J161=" "," ",IF(EDATE(J161,1)&gt;$J$2," ",EDATE($J$13,L161)))</f>
        <v> </v>
      </c>
      <c r="K162" s="20" t="str">
        <f t="shared" si="61"/>
        <v> </v>
      </c>
      <c r="L162" s="19" t="str">
        <f t="shared" si="63"/>
        <v> </v>
      </c>
      <c r="M162" s="26" t="str">
        <f t="shared" si="64"/>
        <v> </v>
      </c>
      <c r="N162" s="26">
        <f t="shared" si="65"/>
        <v>0</v>
      </c>
      <c r="O162" s="19" t="str">
        <f t="shared" si="66"/>
        <v> </v>
      </c>
      <c r="P162" s="19" t="str">
        <f t="shared" si="67"/>
        <v> </v>
      </c>
      <c r="Q162" s="19" t="str">
        <f t="shared" si="68"/>
        <v> </v>
      </c>
      <c r="R162" s="23" t="str">
        <f t="shared" si="69"/>
        <v> </v>
      </c>
      <c r="S162" s="20" t="str">
        <f t="shared" si="54"/>
        <v> </v>
      </c>
      <c r="T162" s="19"/>
      <c r="U162" s="31">
        <v>149</v>
      </c>
      <c r="V162" s="31" t="str">
        <f t="shared" si="55"/>
        <v> </v>
      </c>
      <c r="W162" s="31"/>
      <c r="X162" s="31">
        <v>149</v>
      </c>
      <c r="Y162" s="31" t="str">
        <f t="shared" si="70"/>
        <v> </v>
      </c>
      <c r="Z162" s="31"/>
    </row>
    <row r="163" spans="1:26" ht="10.5">
      <c r="A163" s="21" t="str">
        <f t="shared" si="57"/>
        <v> </v>
      </c>
      <c r="B163" s="22" t="str">
        <f t="shared" si="62"/>
        <v> </v>
      </c>
      <c r="C163" s="22" t="str">
        <f t="shared" si="58"/>
        <v> </v>
      </c>
      <c r="D163" s="22" t="str">
        <f t="shared" si="59"/>
        <v> </v>
      </c>
      <c r="E163" s="22"/>
      <c r="F163" s="22" t="str">
        <f t="shared" si="60"/>
        <v> </v>
      </c>
      <c r="G163" s="22" t="str">
        <f>+IF(A163=" "," ",IF(J164=" ",($H$2-SUM($C$12:C162)+D163),(1+$B$2/365*365/12)^$C$2*$B$2/365*365/12/((1+$B$2/365*365/12)^$C$2-1)*$H$2))</f>
        <v> </v>
      </c>
      <c r="H163" s="25" t="str">
        <f>+IF(J163=$J$2,XIRR($G$12:G163,$K$12:K163)," ")</f>
        <v> </v>
      </c>
      <c r="I163" s="25" t="str">
        <f>+IF(J163=$J$2,XIRR($F$12:F163,$K$12:K163)," ")</f>
        <v> </v>
      </c>
      <c r="J163" s="20" t="str">
        <f>IF(J162=" "," ",IF(EDATE(J162,1)&gt;$J$2," ",EDATE($J$13,L162)))</f>
        <v> </v>
      </c>
      <c r="K163" s="20" t="str">
        <f t="shared" si="61"/>
        <v> </v>
      </c>
      <c r="L163" s="19" t="str">
        <f t="shared" si="63"/>
        <v> </v>
      </c>
      <c r="M163" s="26" t="str">
        <f t="shared" si="64"/>
        <v> </v>
      </c>
      <c r="N163" s="26">
        <f t="shared" si="65"/>
        <v>0</v>
      </c>
      <c r="O163" s="19" t="str">
        <f t="shared" si="66"/>
        <v> </v>
      </c>
      <c r="P163" s="19" t="str">
        <f t="shared" si="67"/>
        <v> </v>
      </c>
      <c r="Q163" s="19" t="str">
        <f t="shared" si="68"/>
        <v> </v>
      </c>
      <c r="R163" s="23" t="str">
        <f t="shared" si="69"/>
        <v> </v>
      </c>
      <c r="S163" s="20" t="str">
        <f t="shared" si="54"/>
        <v> </v>
      </c>
      <c r="T163" s="19"/>
      <c r="U163" s="31">
        <v>150</v>
      </c>
      <c r="V163" s="31" t="str">
        <f t="shared" si="55"/>
        <v> </v>
      </c>
      <c r="W163" s="31"/>
      <c r="X163" s="31">
        <v>150</v>
      </c>
      <c r="Y163" s="31" t="str">
        <f t="shared" si="70"/>
        <v> </v>
      </c>
      <c r="Z163" s="31"/>
    </row>
    <row r="164" spans="1:26" ht="10.5">
      <c r="A164" s="21" t="str">
        <f t="shared" si="57"/>
        <v> </v>
      </c>
      <c r="B164" s="22" t="str">
        <f t="shared" si="62"/>
        <v> </v>
      </c>
      <c r="C164" s="22" t="str">
        <f t="shared" si="58"/>
        <v> </v>
      </c>
      <c r="D164" s="22" t="str">
        <f t="shared" si="59"/>
        <v> </v>
      </c>
      <c r="E164" s="22"/>
      <c r="F164" s="22" t="str">
        <f t="shared" si="60"/>
        <v> </v>
      </c>
      <c r="G164" s="22" t="str">
        <f>+IF(A164=" "," ",IF(J165=" ",($H$2-SUM($C$12:C163)+D164),(1+$B$2/365*365/12)^$C$2*$B$2/365*365/12/((1+$B$2/365*365/12)^$C$2-1)*$H$2))</f>
        <v> </v>
      </c>
      <c r="H164" s="25" t="str">
        <f>+IF(J164=$J$2,XIRR($G$12:G164,$K$12:K164)," ")</f>
        <v> </v>
      </c>
      <c r="I164" s="25" t="str">
        <f>+IF(J164=$J$2,XIRR($F$12:F164,$K$12:K164)," ")</f>
        <v> </v>
      </c>
      <c r="J164" s="20" t="str">
        <f>IF(J163=" "," ",IF(EDATE(J163,1)&gt;$J$2," ",EDATE($J$13,L163)))</f>
        <v> </v>
      </c>
      <c r="K164" s="20" t="str">
        <f t="shared" si="61"/>
        <v> </v>
      </c>
      <c r="L164" s="19" t="str">
        <f t="shared" si="63"/>
        <v> </v>
      </c>
      <c r="M164" s="26" t="str">
        <f t="shared" si="64"/>
        <v> </v>
      </c>
      <c r="N164" s="26">
        <f t="shared" si="65"/>
        <v>0</v>
      </c>
      <c r="O164" s="19" t="str">
        <f t="shared" si="66"/>
        <v> </v>
      </c>
      <c r="P164" s="19" t="str">
        <f t="shared" si="67"/>
        <v> </v>
      </c>
      <c r="Q164" s="19" t="str">
        <f t="shared" si="68"/>
        <v> </v>
      </c>
      <c r="R164" s="23" t="str">
        <f t="shared" si="69"/>
        <v> </v>
      </c>
      <c r="S164" s="20" t="str">
        <f t="shared" si="54"/>
        <v> </v>
      </c>
      <c r="T164" s="19"/>
      <c r="U164" s="31">
        <v>151</v>
      </c>
      <c r="V164" s="31" t="str">
        <f t="shared" si="55"/>
        <v> </v>
      </c>
      <c r="W164" s="31"/>
      <c r="X164" s="31">
        <v>151</v>
      </c>
      <c r="Y164" s="31" t="str">
        <f t="shared" si="70"/>
        <v> </v>
      </c>
      <c r="Z164" s="31"/>
    </row>
    <row r="165" spans="1:26" ht="10.5">
      <c r="A165" s="21" t="str">
        <f t="shared" si="57"/>
        <v> </v>
      </c>
      <c r="B165" s="22" t="str">
        <f t="shared" si="62"/>
        <v> </v>
      </c>
      <c r="C165" s="22" t="str">
        <f t="shared" si="58"/>
        <v> </v>
      </c>
      <c r="D165" s="22" t="str">
        <f t="shared" si="59"/>
        <v> </v>
      </c>
      <c r="E165" s="22"/>
      <c r="F165" s="22" t="str">
        <f t="shared" si="60"/>
        <v> </v>
      </c>
      <c r="G165" s="22" t="str">
        <f>+IF(A165=" "," ",IF(J166=" ",($H$2-SUM($C$12:C164)+D165),(1+$B$2/365*365/12)^$C$2*$B$2/365*365/12/((1+$B$2/365*365/12)^$C$2-1)*$H$2))</f>
        <v> </v>
      </c>
      <c r="H165" s="25" t="str">
        <f>+IF(J165=$J$2,XIRR($G$12:G165,$K$12:K165)," ")</f>
        <v> </v>
      </c>
      <c r="I165" s="25" t="str">
        <f>+IF(J165=$J$2,XIRR($F$12:F165,$K$12:K165)," ")</f>
        <v> </v>
      </c>
      <c r="J165" s="20" t="str">
        <f>IF(J164=" "," ",IF(EDATE(J164,1)&gt;$J$2," ",EDATE($J$13,L164)))</f>
        <v> </v>
      </c>
      <c r="K165" s="20" t="str">
        <f t="shared" si="61"/>
        <v> </v>
      </c>
      <c r="L165" s="19" t="str">
        <f t="shared" si="63"/>
        <v> </v>
      </c>
      <c r="M165" s="26" t="str">
        <f t="shared" si="64"/>
        <v> </v>
      </c>
      <c r="N165" s="26">
        <f t="shared" si="65"/>
        <v>0</v>
      </c>
      <c r="O165" s="19" t="str">
        <f t="shared" si="66"/>
        <v> </v>
      </c>
      <c r="P165" s="19" t="str">
        <f t="shared" si="67"/>
        <v> </v>
      </c>
      <c r="Q165" s="19" t="str">
        <f t="shared" si="68"/>
        <v> </v>
      </c>
      <c r="R165" s="23" t="str">
        <f t="shared" si="69"/>
        <v> </v>
      </c>
      <c r="S165" s="20" t="str">
        <f t="shared" si="54"/>
        <v> </v>
      </c>
      <c r="T165" s="19"/>
      <c r="U165" s="31">
        <v>152</v>
      </c>
      <c r="V165" s="31" t="str">
        <f t="shared" si="55"/>
        <v> </v>
      </c>
      <c r="W165" s="31"/>
      <c r="X165" s="31">
        <v>152</v>
      </c>
      <c r="Y165" s="31" t="str">
        <f t="shared" si="70"/>
        <v> </v>
      </c>
      <c r="Z165" s="31"/>
    </row>
    <row r="166" spans="1:26" ht="10.5">
      <c r="A166" s="21" t="str">
        <f t="shared" si="57"/>
        <v> </v>
      </c>
      <c r="B166" s="22" t="str">
        <f t="shared" si="62"/>
        <v> </v>
      </c>
      <c r="C166" s="22" t="str">
        <f t="shared" si="58"/>
        <v> </v>
      </c>
      <c r="D166" s="22" t="str">
        <f t="shared" si="59"/>
        <v> </v>
      </c>
      <c r="E166" s="22"/>
      <c r="F166" s="22" t="str">
        <f t="shared" si="60"/>
        <v> </v>
      </c>
      <c r="G166" s="22" t="str">
        <f>+IF(A166=" "," ",IF(J167=" ",($H$2-SUM($C$12:C165)+D166),(1+$B$2/365*365/12)^$C$2*$B$2/365*365/12/((1+$B$2/365*365/12)^$C$2-1)*$H$2))</f>
        <v> </v>
      </c>
      <c r="H166" s="25" t="str">
        <f>+IF(J166=$J$2,XIRR($G$12:G166,$K$12:K166)," ")</f>
        <v> </v>
      </c>
      <c r="I166" s="25" t="str">
        <f>+IF(J166=$J$2,XIRR($F$12:F166,$K$12:K166)," ")</f>
        <v> </v>
      </c>
      <c r="J166" s="20" t="str">
        <f>IF(J165=" "," ",IF(EDATE(J165,1)&gt;$J$2," ",EDATE($J$13,L165)))</f>
        <v> </v>
      </c>
      <c r="K166" s="20" t="str">
        <f t="shared" si="61"/>
        <v> </v>
      </c>
      <c r="L166" s="19" t="str">
        <f t="shared" si="63"/>
        <v> </v>
      </c>
      <c r="M166" s="26" t="str">
        <f t="shared" si="64"/>
        <v> </v>
      </c>
      <c r="N166" s="26">
        <f t="shared" si="65"/>
        <v>0</v>
      </c>
      <c r="O166" s="19" t="str">
        <f t="shared" si="66"/>
        <v> </v>
      </c>
      <c r="P166" s="19" t="str">
        <f t="shared" si="67"/>
        <v> </v>
      </c>
      <c r="Q166" s="19" t="str">
        <f t="shared" si="68"/>
        <v> </v>
      </c>
      <c r="R166" s="23" t="str">
        <f t="shared" si="69"/>
        <v> </v>
      </c>
      <c r="S166" s="20" t="str">
        <f t="shared" si="54"/>
        <v> </v>
      </c>
      <c r="T166" s="19"/>
      <c r="U166" s="31">
        <v>153</v>
      </c>
      <c r="V166" s="31" t="str">
        <f t="shared" si="55"/>
        <v> </v>
      </c>
      <c r="W166" s="31"/>
      <c r="X166" s="31">
        <v>153</v>
      </c>
      <c r="Y166" s="31" t="str">
        <f t="shared" si="70"/>
        <v> </v>
      </c>
      <c r="Z166" s="31"/>
    </row>
    <row r="167" spans="1:26" ht="10.5">
      <c r="A167" s="21" t="str">
        <f t="shared" si="57"/>
        <v> </v>
      </c>
      <c r="B167" s="22" t="str">
        <f t="shared" si="62"/>
        <v> </v>
      </c>
      <c r="C167" s="22" t="str">
        <f t="shared" si="58"/>
        <v> </v>
      </c>
      <c r="D167" s="22" t="str">
        <f t="shared" si="59"/>
        <v> </v>
      </c>
      <c r="E167" s="22"/>
      <c r="F167" s="22" t="str">
        <f t="shared" si="60"/>
        <v> </v>
      </c>
      <c r="G167" s="22" t="str">
        <f>+IF(A167=" "," ",IF(J168=" ",($H$2-SUM($C$12:C166)+D167),(1+$B$2/365*365/12)^$C$2*$B$2/365*365/12/((1+$B$2/365*365/12)^$C$2-1)*$H$2))</f>
        <v> </v>
      </c>
      <c r="H167" s="25" t="str">
        <f>+IF(J167=$J$2,XIRR($G$12:G167,$K$12:K167)," ")</f>
        <v> </v>
      </c>
      <c r="I167" s="25" t="str">
        <f>+IF(J167=$J$2,XIRR($F$12:F167,$K$12:K167)," ")</f>
        <v> </v>
      </c>
      <c r="J167" s="20" t="str">
        <f>IF(J166=" "," ",IF(EDATE(J166,1)&gt;$J$2," ",EDATE($J$13,L166)))</f>
        <v> </v>
      </c>
      <c r="K167" s="20" t="str">
        <f t="shared" si="61"/>
        <v> </v>
      </c>
      <c r="L167" s="19" t="str">
        <f t="shared" si="63"/>
        <v> </v>
      </c>
      <c r="M167" s="26" t="str">
        <f t="shared" si="64"/>
        <v> </v>
      </c>
      <c r="N167" s="26">
        <f t="shared" si="65"/>
        <v>0</v>
      </c>
      <c r="O167" s="19" t="str">
        <f t="shared" si="66"/>
        <v> </v>
      </c>
      <c r="P167" s="19" t="str">
        <f t="shared" si="67"/>
        <v> </v>
      </c>
      <c r="Q167" s="19" t="str">
        <f t="shared" si="68"/>
        <v> </v>
      </c>
      <c r="R167" s="23" t="str">
        <f t="shared" si="69"/>
        <v> </v>
      </c>
      <c r="S167" s="20" t="str">
        <f t="shared" si="54"/>
        <v> </v>
      </c>
      <c r="T167" s="19"/>
      <c r="U167" s="31">
        <v>154</v>
      </c>
      <c r="V167" s="31" t="str">
        <f t="shared" si="55"/>
        <v> </v>
      </c>
      <c r="W167" s="31"/>
      <c r="X167" s="31">
        <v>154</v>
      </c>
      <c r="Y167" s="31" t="str">
        <f t="shared" si="70"/>
        <v> </v>
      </c>
      <c r="Z167" s="31"/>
    </row>
    <row r="168" spans="1:26" ht="10.5">
      <c r="A168" s="21" t="str">
        <f t="shared" si="57"/>
        <v> </v>
      </c>
      <c r="B168" s="22" t="str">
        <f t="shared" si="62"/>
        <v> </v>
      </c>
      <c r="C168" s="22" t="str">
        <f t="shared" si="58"/>
        <v> </v>
      </c>
      <c r="D168" s="22" t="str">
        <f t="shared" si="59"/>
        <v> </v>
      </c>
      <c r="E168" s="22"/>
      <c r="F168" s="22" t="str">
        <f t="shared" si="60"/>
        <v> </v>
      </c>
      <c r="G168" s="22" t="str">
        <f>+IF(A168=" "," ",IF(J169=" ",($H$2-SUM($C$12:C167)+D168),(1+$B$2/365*365/12)^$C$2*$B$2/365*365/12/((1+$B$2/365*365/12)^$C$2-1)*$H$2))</f>
        <v> </v>
      </c>
      <c r="H168" s="25" t="str">
        <f>+IF(J168=$J$2,XIRR($G$12:G168,$K$12:K168)," ")</f>
        <v> </v>
      </c>
      <c r="I168" s="25" t="str">
        <f>+IF(J168=$J$2,XIRR($F$12:F168,$K$12:K168)," ")</f>
        <v> </v>
      </c>
      <c r="J168" s="20" t="str">
        <f>IF(J167=" "," ",IF(EDATE(J167,1)&gt;$J$2," ",EDATE($J$13,L167)))</f>
        <v> </v>
      </c>
      <c r="K168" s="20" t="str">
        <f t="shared" si="61"/>
        <v> </v>
      </c>
      <c r="L168" s="19" t="str">
        <f t="shared" si="63"/>
        <v> </v>
      </c>
      <c r="M168" s="26" t="str">
        <f t="shared" si="64"/>
        <v> </v>
      </c>
      <c r="N168" s="26">
        <f t="shared" si="65"/>
        <v>0</v>
      </c>
      <c r="O168" s="19" t="str">
        <f t="shared" si="66"/>
        <v> </v>
      </c>
      <c r="P168" s="19" t="str">
        <f t="shared" si="67"/>
        <v> </v>
      </c>
      <c r="Q168" s="19" t="str">
        <f t="shared" si="68"/>
        <v> </v>
      </c>
      <c r="R168" s="23" t="str">
        <f t="shared" si="69"/>
        <v> </v>
      </c>
      <c r="S168" s="20" t="str">
        <f t="shared" si="54"/>
        <v> </v>
      </c>
      <c r="T168" s="19"/>
      <c r="U168" s="31">
        <v>155</v>
      </c>
      <c r="V168" s="31" t="str">
        <f t="shared" si="55"/>
        <v> </v>
      </c>
      <c r="W168" s="31"/>
      <c r="X168" s="31">
        <v>155</v>
      </c>
      <c r="Y168" s="31" t="str">
        <f t="shared" si="70"/>
        <v> </v>
      </c>
      <c r="Z168" s="31"/>
    </row>
    <row r="169" spans="1:26" ht="10.5">
      <c r="A169" s="21" t="str">
        <f t="shared" si="57"/>
        <v> </v>
      </c>
      <c r="B169" s="22" t="str">
        <f t="shared" si="62"/>
        <v> </v>
      </c>
      <c r="C169" s="22" t="str">
        <f t="shared" si="58"/>
        <v> </v>
      </c>
      <c r="D169" s="22" t="str">
        <f t="shared" si="59"/>
        <v> </v>
      </c>
      <c r="E169" s="22" t="str">
        <f>IF(A170=" "," ",IF(U182=U182,SUM(V170:V181),W169+SUM(V170:V181))+IF(X182=X182,SUM(Y170:Y181),Z169+SUM(Y170:Y181)))</f>
        <v> </v>
      </c>
      <c r="F169" s="22" t="str">
        <f t="shared" si="60"/>
        <v> </v>
      </c>
      <c r="G169" s="22" t="str">
        <f>+IF(A169=" "," ",IF(J170=" ",($H$2-SUM($C$12:C168)+D169),(1+$B$2/365*365/12)^$C$2*$B$2/365*365/12/((1+$B$2/365*365/12)^$C$2-1)*$H$2))</f>
        <v> </v>
      </c>
      <c r="H169" s="25" t="str">
        <f>+IF(J169=$J$2,XIRR($G$12:G169,$K$12:K169)," ")</f>
        <v> </v>
      </c>
      <c r="I169" s="25" t="str">
        <f>+IF(J169=$J$2,XIRR($F$12:F169,$K$12:K169)," ")</f>
        <v> </v>
      </c>
      <c r="J169" s="20" t="str">
        <f>IF(J168=" "," ",IF(EDATE(J168,1)&gt;$J$2," ",EDATE($J$13,L168)))</f>
        <v> </v>
      </c>
      <c r="K169" s="20" t="str">
        <f t="shared" si="61"/>
        <v> </v>
      </c>
      <c r="L169" s="19" t="str">
        <f t="shared" si="63"/>
        <v> </v>
      </c>
      <c r="M169" s="26" t="str">
        <f t="shared" si="64"/>
        <v> </v>
      </c>
      <c r="N169" s="26">
        <f t="shared" si="65"/>
        <v>0</v>
      </c>
      <c r="O169" s="19" t="str">
        <f t="shared" si="66"/>
        <v> </v>
      </c>
      <c r="P169" s="19" t="str">
        <f t="shared" si="67"/>
        <v> </v>
      </c>
      <c r="Q169" s="19" t="str">
        <f t="shared" si="68"/>
        <v> </v>
      </c>
      <c r="R169" s="23" t="str">
        <f t="shared" si="69"/>
        <v> </v>
      </c>
      <c r="S169" s="20" t="str">
        <f t="shared" si="54"/>
        <v> </v>
      </c>
      <c r="T169" s="19"/>
      <c r="U169" s="31">
        <v>156</v>
      </c>
      <c r="V169" s="31" t="str">
        <f t="shared" si="55"/>
        <v> </v>
      </c>
      <c r="W169" s="31">
        <f>+$F$2</f>
        <v>88333</v>
      </c>
      <c r="X169" s="31">
        <v>156</v>
      </c>
      <c r="Y169" s="31" t="str">
        <f t="shared" si="70"/>
        <v> </v>
      </c>
      <c r="Z169" s="31" t="e">
        <f>+instruction!$D$23*annuity!B170</f>
        <v>#VALUE!</v>
      </c>
    </row>
    <row r="170" spans="1:26" ht="10.5">
      <c r="A170" s="21" t="str">
        <f t="shared" si="57"/>
        <v> </v>
      </c>
      <c r="B170" s="22" t="str">
        <f t="shared" si="62"/>
        <v> </v>
      </c>
      <c r="C170" s="22" t="str">
        <f t="shared" si="58"/>
        <v> </v>
      </c>
      <c r="D170" s="22" t="str">
        <f t="shared" si="59"/>
        <v> </v>
      </c>
      <c r="E170" s="22"/>
      <c r="F170" s="22" t="str">
        <f t="shared" si="60"/>
        <v> </v>
      </c>
      <c r="G170" s="22" t="str">
        <f>+IF(A170=" "," ",IF(J171=" ",($H$2-SUM($C$12:C169)+D170),(1+$B$2/365*365/12)^$C$2*$B$2/365*365/12/((1+$B$2/365*365/12)^$C$2-1)*$H$2))</f>
        <v> </v>
      </c>
      <c r="H170" s="25" t="str">
        <f>+IF(J170=$J$2,XIRR($G$12:G170,$K$12:K170)," ")</f>
        <v> </v>
      </c>
      <c r="I170" s="25" t="str">
        <f>+IF(J170=$J$2,XIRR($F$12:F170,$K$12:K170)," ")</f>
        <v> </v>
      </c>
      <c r="J170" s="20" t="str">
        <f>IF(J169=" "," ",IF(EDATE(J169,1)&gt;$J$2," ",EDATE($J$13,L169)))</f>
        <v> </v>
      </c>
      <c r="K170" s="20" t="str">
        <f t="shared" si="61"/>
        <v> </v>
      </c>
      <c r="L170" s="19" t="str">
        <f t="shared" si="63"/>
        <v> </v>
      </c>
      <c r="M170" s="26" t="str">
        <f t="shared" si="64"/>
        <v> </v>
      </c>
      <c r="N170" s="26">
        <f t="shared" si="65"/>
        <v>0</v>
      </c>
      <c r="O170" s="19" t="str">
        <f t="shared" si="66"/>
        <v> </v>
      </c>
      <c r="P170" s="19" t="str">
        <f t="shared" si="67"/>
        <v> </v>
      </c>
      <c r="Q170" s="19" t="str">
        <f t="shared" si="68"/>
        <v> </v>
      </c>
      <c r="R170" s="23" t="str">
        <f t="shared" si="69"/>
        <v> </v>
      </c>
      <c r="S170" s="20" t="str">
        <f t="shared" si="54"/>
        <v> </v>
      </c>
      <c r="T170" s="19"/>
      <c r="U170" s="31">
        <v>157</v>
      </c>
      <c r="V170" s="31" t="str">
        <f t="shared" si="55"/>
        <v> </v>
      </c>
      <c r="W170" s="31"/>
      <c r="X170" s="31">
        <v>157</v>
      </c>
      <c r="Y170" s="31" t="str">
        <f aca="true" t="shared" si="71" ref="Y170:Y181">IF(A170=" "," ",($Z$169/12))</f>
        <v> </v>
      </c>
      <c r="Z170" s="31"/>
    </row>
    <row r="171" spans="1:26" ht="10.5">
      <c r="A171" s="21" t="str">
        <f t="shared" si="57"/>
        <v> </v>
      </c>
      <c r="B171" s="22" t="str">
        <f t="shared" si="62"/>
        <v> </v>
      </c>
      <c r="C171" s="22" t="str">
        <f t="shared" si="58"/>
        <v> </v>
      </c>
      <c r="D171" s="22" t="str">
        <f t="shared" si="59"/>
        <v> </v>
      </c>
      <c r="E171" s="22"/>
      <c r="F171" s="22" t="str">
        <f t="shared" si="60"/>
        <v> </v>
      </c>
      <c r="G171" s="22" t="str">
        <f>+IF(A171=" "," ",IF(J172=" ",($H$2-SUM($C$12:C170)+D171),(1+$B$2/365*365/12)^$C$2*$B$2/365*365/12/((1+$B$2/365*365/12)^$C$2-1)*$H$2))</f>
        <v> </v>
      </c>
      <c r="H171" s="25" t="str">
        <f>+IF(J171=$J$2,XIRR($G$12:G171,$K$12:K171)," ")</f>
        <v> </v>
      </c>
      <c r="I171" s="25" t="str">
        <f>+IF(J171=$J$2,XIRR($F$12:F171,$K$12:K171)," ")</f>
        <v> </v>
      </c>
      <c r="J171" s="20" t="str">
        <f>IF(J170=" "," ",IF(EDATE(J170,1)&gt;$J$2," ",EDATE($J$13,L170)))</f>
        <v> </v>
      </c>
      <c r="K171" s="20" t="str">
        <f t="shared" si="61"/>
        <v> </v>
      </c>
      <c r="L171" s="19" t="str">
        <f t="shared" si="63"/>
        <v> </v>
      </c>
      <c r="M171" s="26" t="str">
        <f t="shared" si="64"/>
        <v> </v>
      </c>
      <c r="N171" s="26">
        <f t="shared" si="65"/>
        <v>0</v>
      </c>
      <c r="O171" s="19" t="str">
        <f t="shared" si="66"/>
        <v> </v>
      </c>
      <c r="P171" s="19" t="str">
        <f t="shared" si="67"/>
        <v> </v>
      </c>
      <c r="Q171" s="19" t="str">
        <f t="shared" si="68"/>
        <v> </v>
      </c>
      <c r="R171" s="23" t="str">
        <f t="shared" si="69"/>
        <v> </v>
      </c>
      <c r="S171" s="20" t="str">
        <f t="shared" si="54"/>
        <v> </v>
      </c>
      <c r="T171" s="19"/>
      <c r="U171" s="31">
        <v>158</v>
      </c>
      <c r="V171" s="31" t="str">
        <f t="shared" si="55"/>
        <v> </v>
      </c>
      <c r="W171" s="31"/>
      <c r="X171" s="31">
        <v>158</v>
      </c>
      <c r="Y171" s="31" t="str">
        <f t="shared" si="71"/>
        <v> </v>
      </c>
      <c r="Z171" s="31"/>
    </row>
    <row r="172" spans="1:26" ht="10.5">
      <c r="A172" s="21" t="str">
        <f t="shared" si="57"/>
        <v> </v>
      </c>
      <c r="B172" s="22" t="str">
        <f t="shared" si="62"/>
        <v> </v>
      </c>
      <c r="C172" s="22" t="str">
        <f t="shared" si="58"/>
        <v> </v>
      </c>
      <c r="D172" s="22" t="str">
        <f t="shared" si="59"/>
        <v> </v>
      </c>
      <c r="E172" s="22"/>
      <c r="F172" s="22" t="str">
        <f t="shared" si="60"/>
        <v> </v>
      </c>
      <c r="G172" s="22" t="str">
        <f>+IF(A172=" "," ",IF(J173=" ",($H$2-SUM($C$12:C171)+D172),(1+$B$2/365*365/12)^$C$2*$B$2/365*365/12/((1+$B$2/365*365/12)^$C$2-1)*$H$2))</f>
        <v> </v>
      </c>
      <c r="H172" s="25" t="str">
        <f>+IF(J172=$J$2,XIRR($G$12:G172,$K$12:K172)," ")</f>
        <v> </v>
      </c>
      <c r="I172" s="25" t="str">
        <f>+IF(J172=$J$2,XIRR($F$12:F172,$K$12:K172)," ")</f>
        <v> </v>
      </c>
      <c r="J172" s="20" t="str">
        <f>IF(J171=" "," ",IF(EDATE(J171,1)&gt;$J$2," ",EDATE($J$13,L171)))</f>
        <v> </v>
      </c>
      <c r="K172" s="20" t="str">
        <f t="shared" si="61"/>
        <v> </v>
      </c>
      <c r="L172" s="19" t="str">
        <f t="shared" si="63"/>
        <v> </v>
      </c>
      <c r="M172" s="26" t="str">
        <f t="shared" si="64"/>
        <v> </v>
      </c>
      <c r="N172" s="26">
        <f t="shared" si="65"/>
        <v>0</v>
      </c>
      <c r="O172" s="19" t="str">
        <f t="shared" si="66"/>
        <v> </v>
      </c>
      <c r="P172" s="19" t="str">
        <f t="shared" si="67"/>
        <v> </v>
      </c>
      <c r="Q172" s="19" t="str">
        <f t="shared" si="68"/>
        <v> </v>
      </c>
      <c r="R172" s="23" t="str">
        <f t="shared" si="69"/>
        <v> </v>
      </c>
      <c r="S172" s="20" t="str">
        <f t="shared" si="54"/>
        <v> </v>
      </c>
      <c r="T172" s="19"/>
      <c r="U172" s="31">
        <v>159</v>
      </c>
      <c r="V172" s="31" t="str">
        <f t="shared" si="55"/>
        <v> </v>
      </c>
      <c r="W172" s="31"/>
      <c r="X172" s="31">
        <v>159</v>
      </c>
      <c r="Y172" s="31" t="str">
        <f t="shared" si="71"/>
        <v> </v>
      </c>
      <c r="Z172" s="31"/>
    </row>
    <row r="173" spans="1:26" ht="10.5">
      <c r="A173" s="21" t="str">
        <f t="shared" si="57"/>
        <v> </v>
      </c>
      <c r="B173" s="22" t="str">
        <f t="shared" si="62"/>
        <v> </v>
      </c>
      <c r="C173" s="22" t="str">
        <f t="shared" si="58"/>
        <v> </v>
      </c>
      <c r="D173" s="22" t="str">
        <f t="shared" si="59"/>
        <v> </v>
      </c>
      <c r="E173" s="22"/>
      <c r="F173" s="22" t="str">
        <f t="shared" si="60"/>
        <v> </v>
      </c>
      <c r="G173" s="22" t="str">
        <f>+IF(A173=" "," ",IF(J174=" ",($H$2-SUM($C$12:C172)+D173),(1+$B$2/365*365/12)^$C$2*$B$2/365*365/12/((1+$B$2/365*365/12)^$C$2-1)*$H$2))</f>
        <v> </v>
      </c>
      <c r="H173" s="25" t="str">
        <f>+IF(J173=$J$2,XIRR($G$12:G173,$K$12:K173)," ")</f>
        <v> </v>
      </c>
      <c r="I173" s="25" t="str">
        <f>+IF(J173=$J$2,XIRR($F$12:F173,$K$12:K173)," ")</f>
        <v> </v>
      </c>
      <c r="J173" s="20" t="str">
        <f>IF(J172=" "," ",IF(EDATE(J172,1)&gt;$J$2," ",EDATE($J$13,L172)))</f>
        <v> </v>
      </c>
      <c r="K173" s="20" t="str">
        <f t="shared" si="61"/>
        <v> </v>
      </c>
      <c r="L173" s="19" t="str">
        <f t="shared" si="63"/>
        <v> </v>
      </c>
      <c r="M173" s="26" t="str">
        <f t="shared" si="64"/>
        <v> </v>
      </c>
      <c r="N173" s="26">
        <f t="shared" si="65"/>
        <v>0</v>
      </c>
      <c r="O173" s="19" t="str">
        <f t="shared" si="66"/>
        <v> </v>
      </c>
      <c r="P173" s="19" t="str">
        <f t="shared" si="67"/>
        <v> </v>
      </c>
      <c r="Q173" s="19" t="str">
        <f t="shared" si="68"/>
        <v> </v>
      </c>
      <c r="R173" s="23" t="str">
        <f t="shared" si="69"/>
        <v> </v>
      </c>
      <c r="S173" s="20" t="str">
        <f t="shared" si="54"/>
        <v> </v>
      </c>
      <c r="T173" s="19"/>
      <c r="U173" s="31">
        <v>160</v>
      </c>
      <c r="V173" s="31" t="str">
        <f t="shared" si="55"/>
        <v> </v>
      </c>
      <c r="W173" s="31"/>
      <c r="X173" s="31">
        <v>160</v>
      </c>
      <c r="Y173" s="31" t="str">
        <f t="shared" si="71"/>
        <v> </v>
      </c>
      <c r="Z173" s="31"/>
    </row>
    <row r="174" spans="1:26" ht="10.5">
      <c r="A174" s="21" t="str">
        <f t="shared" si="57"/>
        <v> </v>
      </c>
      <c r="B174" s="22" t="str">
        <f t="shared" si="62"/>
        <v> </v>
      </c>
      <c r="C174" s="22" t="str">
        <f t="shared" si="58"/>
        <v> </v>
      </c>
      <c r="D174" s="22" t="str">
        <f t="shared" si="59"/>
        <v> </v>
      </c>
      <c r="E174" s="22"/>
      <c r="F174" s="22" t="str">
        <f t="shared" si="60"/>
        <v> </v>
      </c>
      <c r="G174" s="22" t="str">
        <f>+IF(A174=" "," ",IF(J175=" ",($H$2-SUM($C$12:C173)+D174),(1+$B$2/365*365/12)^$C$2*$B$2/365*365/12/((1+$B$2/365*365/12)^$C$2-1)*$H$2))</f>
        <v> </v>
      </c>
      <c r="H174" s="25" t="str">
        <f>+IF(J174=$J$2,XIRR($G$12:G174,$K$12:K174)," ")</f>
        <v> </v>
      </c>
      <c r="I174" s="25" t="str">
        <f>+IF(J174=$J$2,XIRR($F$12:F174,$K$12:K174)," ")</f>
        <v> </v>
      </c>
      <c r="J174" s="20" t="str">
        <f>IF(J173=" "," ",IF(EDATE(J173,1)&gt;$J$2," ",EDATE($J$13,L173)))</f>
        <v> </v>
      </c>
      <c r="K174" s="20" t="str">
        <f t="shared" si="61"/>
        <v> </v>
      </c>
      <c r="L174" s="19" t="str">
        <f t="shared" si="63"/>
        <v> </v>
      </c>
      <c r="M174" s="26" t="str">
        <f t="shared" si="64"/>
        <v> </v>
      </c>
      <c r="N174" s="26">
        <f t="shared" si="65"/>
        <v>0</v>
      </c>
      <c r="O174" s="19" t="str">
        <f t="shared" si="66"/>
        <v> </v>
      </c>
      <c r="P174" s="19" t="str">
        <f t="shared" si="67"/>
        <v> </v>
      </c>
      <c r="Q174" s="19" t="str">
        <f t="shared" si="68"/>
        <v> </v>
      </c>
      <c r="R174" s="23" t="str">
        <f t="shared" si="69"/>
        <v> </v>
      </c>
      <c r="S174" s="20" t="str">
        <f t="shared" si="54"/>
        <v> </v>
      </c>
      <c r="T174" s="19"/>
      <c r="U174" s="31">
        <v>161</v>
      </c>
      <c r="V174" s="31" t="str">
        <f t="shared" si="55"/>
        <v> </v>
      </c>
      <c r="W174" s="31"/>
      <c r="X174" s="31">
        <v>161</v>
      </c>
      <c r="Y174" s="31" t="str">
        <f t="shared" si="71"/>
        <v> </v>
      </c>
      <c r="Z174" s="31"/>
    </row>
    <row r="175" spans="1:26" ht="10.5">
      <c r="A175" s="21" t="str">
        <f t="shared" si="57"/>
        <v> </v>
      </c>
      <c r="B175" s="22" t="str">
        <f t="shared" si="62"/>
        <v> </v>
      </c>
      <c r="C175" s="22" t="str">
        <f t="shared" si="58"/>
        <v> </v>
      </c>
      <c r="D175" s="22" t="str">
        <f t="shared" si="59"/>
        <v> </v>
      </c>
      <c r="E175" s="22"/>
      <c r="F175" s="22" t="str">
        <f t="shared" si="60"/>
        <v> </v>
      </c>
      <c r="G175" s="22" t="str">
        <f>+IF(A175=" "," ",IF(J176=" ",($H$2-SUM($C$12:C174)+D175),(1+$B$2/365*365/12)^$C$2*$B$2/365*365/12/((1+$B$2/365*365/12)^$C$2-1)*$H$2))</f>
        <v> </v>
      </c>
      <c r="H175" s="25" t="str">
        <f>+IF(J175=$J$2,XIRR($G$12:G175,$K$12:K175)," ")</f>
        <v> </v>
      </c>
      <c r="I175" s="25" t="str">
        <f>+IF(J175=$J$2,XIRR($F$12:F175,$K$12:K175)," ")</f>
        <v> </v>
      </c>
      <c r="J175" s="20" t="str">
        <f>IF(J174=" "," ",IF(EDATE(J174,1)&gt;$J$2," ",EDATE($J$13,L174)))</f>
        <v> </v>
      </c>
      <c r="K175" s="20" t="str">
        <f t="shared" si="61"/>
        <v> </v>
      </c>
      <c r="L175" s="19" t="str">
        <f t="shared" si="63"/>
        <v> </v>
      </c>
      <c r="M175" s="26" t="str">
        <f t="shared" si="64"/>
        <v> </v>
      </c>
      <c r="N175" s="26">
        <f t="shared" si="65"/>
        <v>0</v>
      </c>
      <c r="O175" s="19" t="str">
        <f t="shared" si="66"/>
        <v> </v>
      </c>
      <c r="P175" s="19" t="str">
        <f t="shared" si="67"/>
        <v> </v>
      </c>
      <c r="Q175" s="19" t="str">
        <f t="shared" si="68"/>
        <v> </v>
      </c>
      <c r="R175" s="23" t="str">
        <f t="shared" si="69"/>
        <v> </v>
      </c>
      <c r="S175" s="20" t="str">
        <f t="shared" si="54"/>
        <v> </v>
      </c>
      <c r="T175" s="19"/>
      <c r="U175" s="31">
        <v>162</v>
      </c>
      <c r="V175" s="31" t="str">
        <f t="shared" si="55"/>
        <v> </v>
      </c>
      <c r="W175" s="31"/>
      <c r="X175" s="31">
        <v>162</v>
      </c>
      <c r="Y175" s="31" t="str">
        <f t="shared" si="71"/>
        <v> </v>
      </c>
      <c r="Z175" s="31"/>
    </row>
    <row r="176" spans="1:26" ht="10.5">
      <c r="A176" s="21" t="str">
        <f t="shared" si="57"/>
        <v> </v>
      </c>
      <c r="B176" s="22" t="str">
        <f t="shared" si="62"/>
        <v> </v>
      </c>
      <c r="C176" s="22" t="str">
        <f t="shared" si="58"/>
        <v> </v>
      </c>
      <c r="D176" s="22" t="str">
        <f t="shared" si="59"/>
        <v> </v>
      </c>
      <c r="E176" s="22"/>
      <c r="F176" s="22" t="str">
        <f t="shared" si="60"/>
        <v> </v>
      </c>
      <c r="G176" s="22" t="str">
        <f>+IF(A176=" "," ",IF(J177=" ",($H$2-SUM($C$12:C175)+D176),(1+$B$2/365*365/12)^$C$2*$B$2/365*365/12/((1+$B$2/365*365/12)^$C$2-1)*$H$2))</f>
        <v> </v>
      </c>
      <c r="H176" s="25" t="str">
        <f>+IF(J176=$J$2,XIRR($G$12:G176,$K$12:K176)," ")</f>
        <v> </v>
      </c>
      <c r="I176" s="25" t="str">
        <f>+IF(J176=$J$2,XIRR($F$12:F176,$K$12:K176)," ")</f>
        <v> </v>
      </c>
      <c r="J176" s="20" t="str">
        <f>IF(J175=" "," ",IF(EDATE(J175,1)&gt;$J$2," ",EDATE($J$13,L175)))</f>
        <v> </v>
      </c>
      <c r="K176" s="20" t="str">
        <f t="shared" si="61"/>
        <v> </v>
      </c>
      <c r="L176" s="19" t="str">
        <f t="shared" si="63"/>
        <v> </v>
      </c>
      <c r="M176" s="26" t="str">
        <f t="shared" si="64"/>
        <v> </v>
      </c>
      <c r="N176" s="26">
        <f t="shared" si="65"/>
        <v>0</v>
      </c>
      <c r="O176" s="19" t="str">
        <f t="shared" si="66"/>
        <v> </v>
      </c>
      <c r="P176" s="19" t="str">
        <f t="shared" si="67"/>
        <v> </v>
      </c>
      <c r="Q176" s="19" t="str">
        <f t="shared" si="68"/>
        <v> </v>
      </c>
      <c r="R176" s="23" t="str">
        <f t="shared" si="69"/>
        <v> </v>
      </c>
      <c r="S176" s="20" t="str">
        <f t="shared" si="54"/>
        <v> </v>
      </c>
      <c r="T176" s="19"/>
      <c r="U176" s="31">
        <v>163</v>
      </c>
      <c r="V176" s="31" t="str">
        <f t="shared" si="55"/>
        <v> </v>
      </c>
      <c r="W176" s="31"/>
      <c r="X176" s="31">
        <v>163</v>
      </c>
      <c r="Y176" s="31" t="str">
        <f t="shared" si="71"/>
        <v> </v>
      </c>
      <c r="Z176" s="31"/>
    </row>
    <row r="177" spans="1:26" ht="10.5">
      <c r="A177" s="21" t="str">
        <f t="shared" si="57"/>
        <v> </v>
      </c>
      <c r="B177" s="22" t="str">
        <f t="shared" si="62"/>
        <v> </v>
      </c>
      <c r="C177" s="22" t="str">
        <f t="shared" si="58"/>
        <v> </v>
      </c>
      <c r="D177" s="22" t="str">
        <f t="shared" si="59"/>
        <v> </v>
      </c>
      <c r="E177" s="22"/>
      <c r="F177" s="22" t="str">
        <f t="shared" si="60"/>
        <v> </v>
      </c>
      <c r="G177" s="22" t="str">
        <f>+IF(A177=" "," ",IF(J178=" ",($H$2-SUM($C$12:C176)+D177),(1+$B$2/365*365/12)^$C$2*$B$2/365*365/12/((1+$B$2/365*365/12)^$C$2-1)*$H$2))</f>
        <v> </v>
      </c>
      <c r="H177" s="25" t="str">
        <f>+IF(J177=$J$2,XIRR($G$12:G177,$K$12:K177)," ")</f>
        <v> </v>
      </c>
      <c r="I177" s="25" t="str">
        <f>+IF(J177=$J$2,XIRR($F$12:F177,$K$12:K177)," ")</f>
        <v> </v>
      </c>
      <c r="J177" s="20" t="str">
        <f>IF(J176=" "," ",IF(EDATE(J176,1)&gt;$J$2," ",EDATE($J$13,L176)))</f>
        <v> </v>
      </c>
      <c r="K177" s="20" t="str">
        <f t="shared" si="61"/>
        <v> </v>
      </c>
      <c r="L177" s="19" t="str">
        <f t="shared" si="63"/>
        <v> </v>
      </c>
      <c r="M177" s="26" t="str">
        <f t="shared" si="64"/>
        <v> </v>
      </c>
      <c r="N177" s="26">
        <f t="shared" si="65"/>
        <v>0</v>
      </c>
      <c r="O177" s="19" t="str">
        <f t="shared" si="66"/>
        <v> </v>
      </c>
      <c r="P177" s="19" t="str">
        <f t="shared" si="67"/>
        <v> </v>
      </c>
      <c r="Q177" s="19" t="str">
        <f t="shared" si="68"/>
        <v> </v>
      </c>
      <c r="R177" s="23" t="str">
        <f t="shared" si="69"/>
        <v> </v>
      </c>
      <c r="S177" s="20" t="str">
        <f t="shared" si="54"/>
        <v> </v>
      </c>
      <c r="T177" s="19"/>
      <c r="U177" s="31">
        <v>164</v>
      </c>
      <c r="V177" s="31" t="str">
        <f t="shared" si="55"/>
        <v> </v>
      </c>
      <c r="W177" s="31"/>
      <c r="X177" s="31">
        <v>164</v>
      </c>
      <c r="Y177" s="31" t="str">
        <f t="shared" si="71"/>
        <v> </v>
      </c>
      <c r="Z177" s="31"/>
    </row>
    <row r="178" spans="1:26" ht="10.5">
      <c r="A178" s="21" t="str">
        <f t="shared" si="57"/>
        <v> </v>
      </c>
      <c r="B178" s="22" t="str">
        <f t="shared" si="62"/>
        <v> </v>
      </c>
      <c r="C178" s="22" t="str">
        <f t="shared" si="58"/>
        <v> </v>
      </c>
      <c r="D178" s="22" t="str">
        <f t="shared" si="59"/>
        <v> </v>
      </c>
      <c r="E178" s="22"/>
      <c r="F178" s="22" t="str">
        <f t="shared" si="60"/>
        <v> </v>
      </c>
      <c r="G178" s="22" t="str">
        <f>+IF(A178=" "," ",IF(J179=" ",($H$2-SUM($C$12:C177)+D178),(1+$B$2/365*365/12)^$C$2*$B$2/365*365/12/((1+$B$2/365*365/12)^$C$2-1)*$H$2))</f>
        <v> </v>
      </c>
      <c r="H178" s="25" t="str">
        <f>+IF(J178=$J$2,XIRR($G$12:G178,$K$12:K178)," ")</f>
        <v> </v>
      </c>
      <c r="I178" s="25" t="str">
        <f>+IF(J178=$J$2,XIRR($F$12:F178,$K$12:K178)," ")</f>
        <v> </v>
      </c>
      <c r="J178" s="20" t="str">
        <f>IF(J177=" "," ",IF(EDATE(J177,1)&gt;$J$2," ",EDATE($J$13,L177)))</f>
        <v> </v>
      </c>
      <c r="K178" s="20" t="str">
        <f t="shared" si="61"/>
        <v> </v>
      </c>
      <c r="L178" s="19" t="str">
        <f t="shared" si="63"/>
        <v> </v>
      </c>
      <c r="M178" s="26" t="str">
        <f t="shared" si="64"/>
        <v> </v>
      </c>
      <c r="N178" s="26">
        <f t="shared" si="65"/>
        <v>0</v>
      </c>
      <c r="O178" s="19" t="str">
        <f t="shared" si="66"/>
        <v> </v>
      </c>
      <c r="P178" s="19" t="str">
        <f t="shared" si="67"/>
        <v> </v>
      </c>
      <c r="Q178" s="19" t="str">
        <f t="shared" si="68"/>
        <v> </v>
      </c>
      <c r="R178" s="23" t="str">
        <f t="shared" si="69"/>
        <v> </v>
      </c>
      <c r="S178" s="20" t="str">
        <f t="shared" si="54"/>
        <v> </v>
      </c>
      <c r="T178" s="19"/>
      <c r="U178" s="31">
        <v>165</v>
      </c>
      <c r="V178" s="31" t="str">
        <f t="shared" si="55"/>
        <v> </v>
      </c>
      <c r="W178" s="31"/>
      <c r="X178" s="31">
        <v>165</v>
      </c>
      <c r="Y178" s="31" t="str">
        <f t="shared" si="71"/>
        <v> </v>
      </c>
      <c r="Z178" s="31"/>
    </row>
    <row r="179" spans="1:26" ht="10.5">
      <c r="A179" s="21" t="str">
        <f t="shared" si="57"/>
        <v> </v>
      </c>
      <c r="B179" s="22" t="str">
        <f t="shared" si="62"/>
        <v> </v>
      </c>
      <c r="C179" s="22" t="str">
        <f t="shared" si="58"/>
        <v> </v>
      </c>
      <c r="D179" s="22" t="str">
        <f t="shared" si="59"/>
        <v> </v>
      </c>
      <c r="E179" s="22"/>
      <c r="F179" s="22" t="str">
        <f t="shared" si="60"/>
        <v> </v>
      </c>
      <c r="G179" s="22" t="str">
        <f>+IF(A179=" "," ",IF(J180=" ",($H$2-SUM($C$12:C178)+D179),(1+$B$2/365*365/12)^$C$2*$B$2/365*365/12/((1+$B$2/365*365/12)^$C$2-1)*$H$2))</f>
        <v> </v>
      </c>
      <c r="H179" s="25" t="str">
        <f>+IF(J179=$J$2,XIRR($G$12:G179,$K$12:K179)," ")</f>
        <v> </v>
      </c>
      <c r="I179" s="25" t="str">
        <f>+IF(J179=$J$2,XIRR($F$12:F179,$K$12:K179)," ")</f>
        <v> </v>
      </c>
      <c r="J179" s="20" t="str">
        <f>IF(J178=" "," ",IF(EDATE(J178,1)&gt;$J$2," ",EDATE($J$13,L178)))</f>
        <v> </v>
      </c>
      <c r="K179" s="20" t="str">
        <f t="shared" si="61"/>
        <v> </v>
      </c>
      <c r="L179" s="19" t="str">
        <f t="shared" si="63"/>
        <v> </v>
      </c>
      <c r="M179" s="26" t="str">
        <f t="shared" si="64"/>
        <v> </v>
      </c>
      <c r="N179" s="26">
        <f t="shared" si="65"/>
        <v>0</v>
      </c>
      <c r="O179" s="19" t="str">
        <f t="shared" si="66"/>
        <v> </v>
      </c>
      <c r="P179" s="19" t="str">
        <f t="shared" si="67"/>
        <v> </v>
      </c>
      <c r="Q179" s="19" t="str">
        <f t="shared" si="68"/>
        <v> </v>
      </c>
      <c r="R179" s="23" t="str">
        <f t="shared" si="69"/>
        <v> </v>
      </c>
      <c r="S179" s="20" t="str">
        <f t="shared" si="54"/>
        <v> </v>
      </c>
      <c r="T179" s="19"/>
      <c r="U179" s="31">
        <v>166</v>
      </c>
      <c r="V179" s="31" t="str">
        <f t="shared" si="55"/>
        <v> </v>
      </c>
      <c r="W179" s="31"/>
      <c r="X179" s="31">
        <v>166</v>
      </c>
      <c r="Y179" s="31" t="str">
        <f t="shared" si="71"/>
        <v> </v>
      </c>
      <c r="Z179" s="31"/>
    </row>
    <row r="180" spans="1:26" ht="10.5">
      <c r="A180" s="21" t="str">
        <f t="shared" si="57"/>
        <v> </v>
      </c>
      <c r="B180" s="22" t="str">
        <f t="shared" si="62"/>
        <v> </v>
      </c>
      <c r="C180" s="22" t="str">
        <f t="shared" si="58"/>
        <v> </v>
      </c>
      <c r="D180" s="22" t="str">
        <f t="shared" si="59"/>
        <v> </v>
      </c>
      <c r="E180" s="22"/>
      <c r="F180" s="22" t="str">
        <f t="shared" si="60"/>
        <v> </v>
      </c>
      <c r="G180" s="22" t="str">
        <f>+IF(A180=" "," ",IF(J181=" ",($H$2-SUM($C$12:C179)+D180),(1+$B$2/365*365/12)^$C$2*$B$2/365*365/12/((1+$B$2/365*365/12)^$C$2-1)*$H$2))</f>
        <v> </v>
      </c>
      <c r="H180" s="25" t="str">
        <f>+IF(J180=$J$2,XIRR($G$12:G180,$K$12:K180)," ")</f>
        <v> </v>
      </c>
      <c r="I180" s="25" t="str">
        <f>+IF(J180=$J$2,XIRR($F$12:F180,$K$12:K180)," ")</f>
        <v> </v>
      </c>
      <c r="J180" s="20" t="str">
        <f>IF(J179=" "," ",IF(EDATE(J179,1)&gt;$J$2," ",EDATE($J$13,L179)))</f>
        <v> </v>
      </c>
      <c r="K180" s="20" t="str">
        <f t="shared" si="61"/>
        <v> </v>
      </c>
      <c r="L180" s="19" t="str">
        <f t="shared" si="63"/>
        <v> </v>
      </c>
      <c r="M180" s="26" t="str">
        <f t="shared" si="64"/>
        <v> </v>
      </c>
      <c r="N180" s="26">
        <f t="shared" si="65"/>
        <v>0</v>
      </c>
      <c r="O180" s="19" t="str">
        <f t="shared" si="66"/>
        <v> </v>
      </c>
      <c r="P180" s="19" t="str">
        <f t="shared" si="67"/>
        <v> </v>
      </c>
      <c r="Q180" s="19" t="str">
        <f t="shared" si="68"/>
        <v> </v>
      </c>
      <c r="R180" s="23" t="str">
        <f t="shared" si="69"/>
        <v> </v>
      </c>
      <c r="S180" s="20" t="str">
        <f t="shared" si="54"/>
        <v> </v>
      </c>
      <c r="T180" s="19"/>
      <c r="U180" s="31">
        <v>167</v>
      </c>
      <c r="V180" s="31" t="str">
        <f t="shared" si="55"/>
        <v> </v>
      </c>
      <c r="W180" s="31"/>
      <c r="X180" s="31">
        <v>167</v>
      </c>
      <c r="Y180" s="31" t="str">
        <f t="shared" si="71"/>
        <v> </v>
      </c>
      <c r="Z180" s="31"/>
    </row>
    <row r="181" spans="1:26" ht="10.5">
      <c r="A181" s="21" t="str">
        <f t="shared" si="57"/>
        <v> </v>
      </c>
      <c r="B181" s="22" t="str">
        <f t="shared" si="62"/>
        <v> </v>
      </c>
      <c r="C181" s="22" t="str">
        <f t="shared" si="58"/>
        <v> </v>
      </c>
      <c r="D181" s="22" t="str">
        <f t="shared" si="59"/>
        <v> </v>
      </c>
      <c r="E181" s="22" t="str">
        <f>IF(A182=" "," ",IF(U194=U194,SUM(V182:V193),W181+SUM(V182:V193))+IF(X194=X194,SUM(Y182:Y193),Z181+SUM(Y182:Y193)))</f>
        <v> </v>
      </c>
      <c r="F181" s="22" t="str">
        <f t="shared" si="60"/>
        <v> </v>
      </c>
      <c r="G181" s="22" t="str">
        <f>+IF(A181=" "," ",IF(J182=" ",($H$2-SUM($C$12:C180)+D181),(1+$B$2/365*365/12)^$C$2*$B$2/365*365/12/((1+$B$2/365*365/12)^$C$2-1)*$H$2))</f>
        <v> </v>
      </c>
      <c r="H181" s="25" t="str">
        <f>+IF(J181=$J$2,XIRR($G$12:G181,$K$12:K181)," ")</f>
        <v> </v>
      </c>
      <c r="I181" s="25" t="str">
        <f>+IF(J181=$J$2,XIRR($F$12:F181,$K$12:K181)," ")</f>
        <v> </v>
      </c>
      <c r="J181" s="20" t="str">
        <f>IF(J180=" "," ",IF(EDATE(J180,1)&gt;$J$2," ",EDATE($J$13,L180)))</f>
        <v> </v>
      </c>
      <c r="K181" s="20" t="str">
        <f t="shared" si="61"/>
        <v> </v>
      </c>
      <c r="L181" s="19" t="str">
        <f t="shared" si="63"/>
        <v> </v>
      </c>
      <c r="M181" s="26" t="str">
        <f t="shared" si="64"/>
        <v> </v>
      </c>
      <c r="N181" s="26">
        <f t="shared" si="65"/>
        <v>0</v>
      </c>
      <c r="O181" s="19" t="str">
        <f t="shared" si="66"/>
        <v> </v>
      </c>
      <c r="P181" s="19" t="str">
        <f t="shared" si="67"/>
        <v> </v>
      </c>
      <c r="Q181" s="19" t="str">
        <f t="shared" si="68"/>
        <v> </v>
      </c>
      <c r="R181" s="23" t="str">
        <f t="shared" si="69"/>
        <v> </v>
      </c>
      <c r="S181" s="20" t="str">
        <f t="shared" si="54"/>
        <v> </v>
      </c>
      <c r="T181" s="19"/>
      <c r="U181" s="31">
        <v>168</v>
      </c>
      <c r="V181" s="31" t="str">
        <f t="shared" si="55"/>
        <v> </v>
      </c>
      <c r="W181" s="31">
        <f>+$F$2</f>
        <v>88333</v>
      </c>
      <c r="X181" s="31">
        <v>168</v>
      </c>
      <c r="Y181" s="31" t="str">
        <f t="shared" si="71"/>
        <v> </v>
      </c>
      <c r="Z181" s="31" t="e">
        <f>+instruction!$D$23*annuity!B182</f>
        <v>#VALUE!</v>
      </c>
    </row>
    <row r="182" spans="1:26" ht="10.5">
      <c r="A182" s="21" t="str">
        <f t="shared" si="57"/>
        <v> </v>
      </c>
      <c r="B182" s="22" t="str">
        <f t="shared" si="62"/>
        <v> </v>
      </c>
      <c r="C182" s="22" t="str">
        <f t="shared" si="58"/>
        <v> </v>
      </c>
      <c r="D182" s="22" t="str">
        <f t="shared" si="59"/>
        <v> </v>
      </c>
      <c r="E182" s="22"/>
      <c r="F182" s="22" t="str">
        <f t="shared" si="60"/>
        <v> </v>
      </c>
      <c r="G182" s="22" t="str">
        <f>+IF(A182=" "," ",IF(J183=" ",($H$2-SUM($C$12:C181)+D182),(1+$B$2/365*365/12)^$C$2*$B$2/365*365/12/((1+$B$2/365*365/12)^$C$2-1)*$H$2))</f>
        <v> </v>
      </c>
      <c r="H182" s="25" t="str">
        <f>+IF(J182=$J$2,XIRR($G$12:G182,$K$12:K182)," ")</f>
        <v> </v>
      </c>
      <c r="I182" s="25" t="str">
        <f>+IF(J182=$J$2,XIRR($F$12:F182,$K$12:K182)," ")</f>
        <v> </v>
      </c>
      <c r="J182" s="20" t="str">
        <f>IF(J181=" "," ",IF(EDATE(J181,1)&gt;$J$2," ",EDATE($J$13,L181)))</f>
        <v> </v>
      </c>
      <c r="K182" s="20" t="str">
        <f t="shared" si="61"/>
        <v> </v>
      </c>
      <c r="L182" s="19" t="str">
        <f t="shared" si="63"/>
        <v> </v>
      </c>
      <c r="M182" s="26" t="str">
        <f t="shared" si="64"/>
        <v> </v>
      </c>
      <c r="N182" s="26">
        <f t="shared" si="65"/>
        <v>0</v>
      </c>
      <c r="O182" s="19" t="str">
        <f t="shared" si="66"/>
        <v> </v>
      </c>
      <c r="P182" s="19" t="str">
        <f t="shared" si="67"/>
        <v> </v>
      </c>
      <c r="Q182" s="19" t="str">
        <f t="shared" si="68"/>
        <v> </v>
      </c>
      <c r="R182" s="23" t="str">
        <f t="shared" si="69"/>
        <v> </v>
      </c>
      <c r="S182" s="20" t="str">
        <f t="shared" si="54"/>
        <v> </v>
      </c>
      <c r="T182" s="19"/>
      <c r="U182" s="31">
        <v>169</v>
      </c>
      <c r="V182" s="31" t="str">
        <f t="shared" si="55"/>
        <v> </v>
      </c>
      <c r="W182" s="31"/>
      <c r="X182" s="31">
        <v>169</v>
      </c>
      <c r="Y182" s="31" t="str">
        <f aca="true" t="shared" si="72" ref="Y182:Y193">IF(A182=" "," ",($Z$181/12))</f>
        <v> </v>
      </c>
      <c r="Z182" s="31"/>
    </row>
    <row r="183" spans="1:26" ht="10.5">
      <c r="A183" s="21" t="str">
        <f t="shared" si="57"/>
        <v> </v>
      </c>
      <c r="B183" s="22" t="str">
        <f t="shared" si="62"/>
        <v> </v>
      </c>
      <c r="C183" s="22" t="str">
        <f t="shared" si="58"/>
        <v> </v>
      </c>
      <c r="D183" s="22" t="str">
        <f t="shared" si="59"/>
        <v> </v>
      </c>
      <c r="E183" s="22"/>
      <c r="F183" s="22" t="str">
        <f t="shared" si="60"/>
        <v> </v>
      </c>
      <c r="G183" s="22" t="str">
        <f>+IF(A183=" "," ",IF(J184=" ",($H$2-SUM($C$12:C182)+D183),(1+$B$2/365*365/12)^$C$2*$B$2/365*365/12/((1+$B$2/365*365/12)^$C$2-1)*$H$2))</f>
        <v> </v>
      </c>
      <c r="H183" s="25" t="str">
        <f>+IF(J183=$J$2,XIRR($G$12:G183,$K$12:K183)," ")</f>
        <v> </v>
      </c>
      <c r="I183" s="25" t="str">
        <f>+IF(J183=$J$2,XIRR($F$12:F183,$K$12:K183)," ")</f>
        <v> </v>
      </c>
      <c r="J183" s="20" t="str">
        <f>IF(J182=" "," ",IF(EDATE(J182,1)&gt;$J$2," ",EDATE($J$13,L182)))</f>
        <v> </v>
      </c>
      <c r="K183" s="20" t="str">
        <f t="shared" si="61"/>
        <v> </v>
      </c>
      <c r="L183" s="19" t="str">
        <f t="shared" si="63"/>
        <v> </v>
      </c>
      <c r="M183" s="26" t="str">
        <f t="shared" si="64"/>
        <v> </v>
      </c>
      <c r="N183" s="26">
        <f t="shared" si="65"/>
        <v>0</v>
      </c>
      <c r="O183" s="19" t="str">
        <f t="shared" si="66"/>
        <v> </v>
      </c>
      <c r="P183" s="19" t="str">
        <f t="shared" si="67"/>
        <v> </v>
      </c>
      <c r="Q183" s="19" t="str">
        <f t="shared" si="68"/>
        <v> </v>
      </c>
      <c r="R183" s="23" t="str">
        <f t="shared" si="69"/>
        <v> </v>
      </c>
      <c r="S183" s="20" t="str">
        <f t="shared" si="54"/>
        <v> </v>
      </c>
      <c r="T183" s="19"/>
      <c r="U183" s="31">
        <v>170</v>
      </c>
      <c r="V183" s="31" t="str">
        <f t="shared" si="55"/>
        <v> </v>
      </c>
      <c r="W183" s="31"/>
      <c r="X183" s="31">
        <v>170</v>
      </c>
      <c r="Y183" s="31" t="str">
        <f t="shared" si="72"/>
        <v> </v>
      </c>
      <c r="Z183" s="31"/>
    </row>
    <row r="184" spans="1:26" ht="10.5">
      <c r="A184" s="21" t="str">
        <f t="shared" si="57"/>
        <v> </v>
      </c>
      <c r="B184" s="22" t="str">
        <f t="shared" si="62"/>
        <v> </v>
      </c>
      <c r="C184" s="22" t="str">
        <f t="shared" si="58"/>
        <v> </v>
      </c>
      <c r="D184" s="22" t="str">
        <f t="shared" si="59"/>
        <v> </v>
      </c>
      <c r="E184" s="22"/>
      <c r="F184" s="22" t="str">
        <f t="shared" si="60"/>
        <v> </v>
      </c>
      <c r="G184" s="22" t="str">
        <f>+IF(A184=" "," ",IF(J185=" ",($H$2-SUM($C$12:C183)+D184),(1+$B$2/365*365/12)^$C$2*$B$2/365*365/12/((1+$B$2/365*365/12)^$C$2-1)*$H$2))</f>
        <v> </v>
      </c>
      <c r="H184" s="25" t="str">
        <f>+IF(J184=$J$2,XIRR($G$12:G184,$K$12:K184)," ")</f>
        <v> </v>
      </c>
      <c r="I184" s="25" t="str">
        <f>+IF(J184=$J$2,XIRR($F$12:F184,$K$12:K184)," ")</f>
        <v> </v>
      </c>
      <c r="J184" s="20" t="str">
        <f>IF(J183=" "," ",IF(EDATE(J183,1)&gt;$J$2," ",EDATE($J$13,L183)))</f>
        <v> </v>
      </c>
      <c r="K184" s="20" t="str">
        <f t="shared" si="61"/>
        <v> </v>
      </c>
      <c r="L184" s="19" t="str">
        <f t="shared" si="63"/>
        <v> </v>
      </c>
      <c r="M184" s="26" t="str">
        <f t="shared" si="64"/>
        <v> </v>
      </c>
      <c r="N184" s="26">
        <f t="shared" si="65"/>
        <v>0</v>
      </c>
      <c r="O184" s="19" t="str">
        <f t="shared" si="66"/>
        <v> </v>
      </c>
      <c r="P184" s="19" t="str">
        <f t="shared" si="67"/>
        <v> </v>
      </c>
      <c r="Q184" s="19" t="str">
        <f t="shared" si="68"/>
        <v> </v>
      </c>
      <c r="R184" s="23" t="str">
        <f t="shared" si="69"/>
        <v> </v>
      </c>
      <c r="S184" s="20" t="str">
        <f t="shared" si="54"/>
        <v> </v>
      </c>
      <c r="T184" s="19"/>
      <c r="U184" s="31">
        <v>171</v>
      </c>
      <c r="V184" s="31" t="str">
        <f t="shared" si="55"/>
        <v> </v>
      </c>
      <c r="W184" s="31"/>
      <c r="X184" s="31">
        <v>171</v>
      </c>
      <c r="Y184" s="31" t="str">
        <f t="shared" si="72"/>
        <v> </v>
      </c>
      <c r="Z184" s="31"/>
    </row>
    <row r="185" spans="1:26" ht="10.5">
      <c r="A185" s="21" t="str">
        <f t="shared" si="57"/>
        <v> </v>
      </c>
      <c r="B185" s="22" t="str">
        <f t="shared" si="62"/>
        <v> </v>
      </c>
      <c r="C185" s="22" t="str">
        <f t="shared" si="58"/>
        <v> </v>
      </c>
      <c r="D185" s="22" t="str">
        <f t="shared" si="59"/>
        <v> </v>
      </c>
      <c r="E185" s="22"/>
      <c r="F185" s="22" t="str">
        <f t="shared" si="60"/>
        <v> </v>
      </c>
      <c r="G185" s="22" t="str">
        <f>+IF(A185=" "," ",IF(J186=" ",($H$2-SUM($C$12:C184)+D185),(1+$B$2/365*365/12)^$C$2*$B$2/365*365/12/((1+$B$2/365*365/12)^$C$2-1)*$H$2))</f>
        <v> </v>
      </c>
      <c r="H185" s="25" t="str">
        <f>+IF(J185=$J$2,XIRR($G$12:G185,$K$12:K185)," ")</f>
        <v> </v>
      </c>
      <c r="I185" s="25" t="str">
        <f>+IF(J185=$J$2,XIRR($F$12:F185,$K$12:K185)," ")</f>
        <v> </v>
      </c>
      <c r="J185" s="20" t="str">
        <f>IF(J184=" "," ",IF(EDATE(J184,1)&gt;$J$2," ",EDATE($J$13,L184)))</f>
        <v> </v>
      </c>
      <c r="K185" s="20" t="str">
        <f t="shared" si="61"/>
        <v> </v>
      </c>
      <c r="L185" s="19" t="str">
        <f t="shared" si="63"/>
        <v> </v>
      </c>
      <c r="M185" s="26" t="str">
        <f t="shared" si="64"/>
        <v> </v>
      </c>
      <c r="N185" s="26">
        <f t="shared" si="65"/>
        <v>0</v>
      </c>
      <c r="O185" s="19" t="str">
        <f t="shared" si="66"/>
        <v> </v>
      </c>
      <c r="P185" s="19" t="str">
        <f t="shared" si="67"/>
        <v> </v>
      </c>
      <c r="Q185" s="19" t="str">
        <f t="shared" si="68"/>
        <v> </v>
      </c>
      <c r="R185" s="23" t="str">
        <f t="shared" si="69"/>
        <v> </v>
      </c>
      <c r="S185" s="20" t="str">
        <f t="shared" si="54"/>
        <v> </v>
      </c>
      <c r="T185" s="19"/>
      <c r="U185" s="31">
        <v>172</v>
      </c>
      <c r="V185" s="31" t="str">
        <f t="shared" si="55"/>
        <v> </v>
      </c>
      <c r="W185" s="31"/>
      <c r="X185" s="31">
        <v>172</v>
      </c>
      <c r="Y185" s="31" t="str">
        <f t="shared" si="72"/>
        <v> </v>
      </c>
      <c r="Z185" s="31"/>
    </row>
    <row r="186" spans="1:26" ht="10.5">
      <c r="A186" s="21" t="str">
        <f t="shared" si="57"/>
        <v> </v>
      </c>
      <c r="B186" s="22" t="str">
        <f t="shared" si="62"/>
        <v> </v>
      </c>
      <c r="C186" s="22" t="str">
        <f t="shared" si="58"/>
        <v> </v>
      </c>
      <c r="D186" s="22" t="str">
        <f t="shared" si="59"/>
        <v> </v>
      </c>
      <c r="E186" s="22"/>
      <c r="F186" s="22" t="str">
        <f t="shared" si="60"/>
        <v> </v>
      </c>
      <c r="G186" s="22" t="str">
        <f>+IF(A186=" "," ",IF(J187=" ",($H$2-SUM($C$12:C185)+D186),(1+$B$2/365*365/12)^$C$2*$B$2/365*365/12/((1+$B$2/365*365/12)^$C$2-1)*$H$2))</f>
        <v> </v>
      </c>
      <c r="H186" s="25" t="str">
        <f>+IF(J186=$J$2,XIRR($G$12:G186,$K$12:K186)," ")</f>
        <v> </v>
      </c>
      <c r="I186" s="25" t="str">
        <f>+IF(J186=$J$2,XIRR($F$12:F186,$K$12:K186)," ")</f>
        <v> </v>
      </c>
      <c r="J186" s="20" t="str">
        <f>IF(J185=" "," ",IF(EDATE(J185,1)&gt;$J$2," ",EDATE($J$13,L185)))</f>
        <v> </v>
      </c>
      <c r="K186" s="20" t="str">
        <f t="shared" si="61"/>
        <v> </v>
      </c>
      <c r="L186" s="19" t="str">
        <f t="shared" si="63"/>
        <v> </v>
      </c>
      <c r="M186" s="26" t="str">
        <f t="shared" si="64"/>
        <v> </v>
      </c>
      <c r="N186" s="26">
        <f t="shared" si="65"/>
        <v>0</v>
      </c>
      <c r="O186" s="19" t="str">
        <f t="shared" si="66"/>
        <v> </v>
      </c>
      <c r="P186" s="19" t="str">
        <f t="shared" si="67"/>
        <v> </v>
      </c>
      <c r="Q186" s="19" t="str">
        <f t="shared" si="68"/>
        <v> </v>
      </c>
      <c r="R186" s="23" t="str">
        <f t="shared" si="69"/>
        <v> </v>
      </c>
      <c r="S186" s="20" t="str">
        <f t="shared" si="54"/>
        <v> </v>
      </c>
      <c r="T186" s="19"/>
      <c r="U186" s="31">
        <v>173</v>
      </c>
      <c r="V186" s="31" t="str">
        <f t="shared" si="55"/>
        <v> </v>
      </c>
      <c r="W186" s="31"/>
      <c r="X186" s="31">
        <v>173</v>
      </c>
      <c r="Y186" s="31" t="str">
        <f t="shared" si="72"/>
        <v> </v>
      </c>
      <c r="Z186" s="31"/>
    </row>
    <row r="187" spans="1:26" ht="10.5">
      <c r="A187" s="21" t="str">
        <f t="shared" si="57"/>
        <v> </v>
      </c>
      <c r="B187" s="22" t="str">
        <f t="shared" si="62"/>
        <v> </v>
      </c>
      <c r="C187" s="22" t="str">
        <f t="shared" si="58"/>
        <v> </v>
      </c>
      <c r="D187" s="22" t="str">
        <f t="shared" si="59"/>
        <v> </v>
      </c>
      <c r="E187" s="22"/>
      <c r="F187" s="22" t="str">
        <f t="shared" si="60"/>
        <v> </v>
      </c>
      <c r="G187" s="22" t="str">
        <f>+IF(A187=" "," ",IF(J188=" ",($H$2-SUM($C$12:C186)+D187),(1+$B$2/365*365/12)^$C$2*$B$2/365*365/12/((1+$B$2/365*365/12)^$C$2-1)*$H$2))</f>
        <v> </v>
      </c>
      <c r="H187" s="25" t="str">
        <f>+IF(J187=$J$2,XIRR($G$12:G187,$K$12:K187)," ")</f>
        <v> </v>
      </c>
      <c r="I187" s="25" t="str">
        <f>+IF(J187=$J$2,XIRR($F$12:F187,$K$12:K187)," ")</f>
        <v> </v>
      </c>
      <c r="J187" s="20" t="str">
        <f>IF(J186=" "," ",IF(EDATE(J186,1)&gt;$J$2," ",EDATE($J$13,L186)))</f>
        <v> </v>
      </c>
      <c r="K187" s="20" t="str">
        <f t="shared" si="61"/>
        <v> </v>
      </c>
      <c r="L187" s="19" t="str">
        <f t="shared" si="63"/>
        <v> </v>
      </c>
      <c r="M187" s="26" t="str">
        <f t="shared" si="64"/>
        <v> </v>
      </c>
      <c r="N187" s="26">
        <f t="shared" si="65"/>
        <v>0</v>
      </c>
      <c r="O187" s="19" t="str">
        <f t="shared" si="66"/>
        <v> </v>
      </c>
      <c r="P187" s="19" t="str">
        <f t="shared" si="67"/>
        <v> </v>
      </c>
      <c r="Q187" s="19" t="str">
        <f t="shared" si="68"/>
        <v> </v>
      </c>
      <c r="R187" s="23" t="str">
        <f t="shared" si="69"/>
        <v> </v>
      </c>
      <c r="S187" s="20" t="str">
        <f t="shared" si="54"/>
        <v> </v>
      </c>
      <c r="T187" s="19"/>
      <c r="U187" s="31">
        <v>174</v>
      </c>
      <c r="V187" s="31" t="str">
        <f t="shared" si="55"/>
        <v> </v>
      </c>
      <c r="W187" s="31"/>
      <c r="X187" s="31">
        <v>174</v>
      </c>
      <c r="Y187" s="31" t="str">
        <f t="shared" si="72"/>
        <v> </v>
      </c>
      <c r="Z187" s="31"/>
    </row>
    <row r="188" spans="1:26" ht="10.5">
      <c r="A188" s="21" t="str">
        <f t="shared" si="57"/>
        <v> </v>
      </c>
      <c r="B188" s="22" t="str">
        <f t="shared" si="62"/>
        <v> </v>
      </c>
      <c r="C188" s="22" t="str">
        <f t="shared" si="58"/>
        <v> </v>
      </c>
      <c r="D188" s="22" t="str">
        <f t="shared" si="59"/>
        <v> </v>
      </c>
      <c r="E188" s="22"/>
      <c r="F188" s="22" t="str">
        <f t="shared" si="60"/>
        <v> </v>
      </c>
      <c r="G188" s="22" t="str">
        <f>+IF(A188=" "," ",IF(J189=" ",($H$2-SUM($C$12:C187)+D188),(1+$B$2/365*365/12)^$C$2*$B$2/365*365/12/((1+$B$2/365*365/12)^$C$2-1)*$H$2))</f>
        <v> </v>
      </c>
      <c r="H188" s="25" t="str">
        <f>+IF(J188=$J$2,XIRR($G$12:G188,$K$12:K188)," ")</f>
        <v> </v>
      </c>
      <c r="I188" s="25" t="str">
        <f>+IF(J188=$J$2,XIRR($F$12:F188,$K$12:K188)," ")</f>
        <v> </v>
      </c>
      <c r="J188" s="20" t="str">
        <f>IF(J187=" "," ",IF(EDATE(J187,1)&gt;$J$2," ",EDATE($J$13,L187)))</f>
        <v> </v>
      </c>
      <c r="K188" s="20" t="str">
        <f t="shared" si="61"/>
        <v> </v>
      </c>
      <c r="L188" s="19" t="str">
        <f t="shared" si="63"/>
        <v> </v>
      </c>
      <c r="M188" s="26" t="str">
        <f t="shared" si="64"/>
        <v> </v>
      </c>
      <c r="N188" s="26">
        <f t="shared" si="65"/>
        <v>0</v>
      </c>
      <c r="O188" s="19" t="str">
        <f t="shared" si="66"/>
        <v> </v>
      </c>
      <c r="P188" s="19" t="str">
        <f t="shared" si="67"/>
        <v> </v>
      </c>
      <c r="Q188" s="19" t="str">
        <f t="shared" si="68"/>
        <v> </v>
      </c>
      <c r="R188" s="23" t="str">
        <f t="shared" si="69"/>
        <v> </v>
      </c>
      <c r="S188" s="20" t="str">
        <f t="shared" si="54"/>
        <v> </v>
      </c>
      <c r="T188" s="19"/>
      <c r="U188" s="31">
        <v>175</v>
      </c>
      <c r="V188" s="31" t="str">
        <f t="shared" si="55"/>
        <v> </v>
      </c>
      <c r="W188" s="31"/>
      <c r="X188" s="31">
        <v>175</v>
      </c>
      <c r="Y188" s="31" t="str">
        <f t="shared" si="72"/>
        <v> </v>
      </c>
      <c r="Z188" s="31"/>
    </row>
    <row r="189" spans="1:26" ht="10.5">
      <c r="A189" s="21" t="str">
        <f t="shared" si="57"/>
        <v> </v>
      </c>
      <c r="B189" s="22" t="str">
        <f t="shared" si="62"/>
        <v> </v>
      </c>
      <c r="C189" s="22" t="str">
        <f t="shared" si="58"/>
        <v> </v>
      </c>
      <c r="D189" s="22" t="str">
        <f t="shared" si="59"/>
        <v> </v>
      </c>
      <c r="E189" s="22"/>
      <c r="F189" s="22" t="str">
        <f t="shared" si="60"/>
        <v> </v>
      </c>
      <c r="G189" s="22" t="str">
        <f>+IF(A189=" "," ",IF(J190=" ",($H$2-SUM($C$12:C188)+D189),(1+$B$2/365*365/12)^$C$2*$B$2/365*365/12/((1+$B$2/365*365/12)^$C$2-1)*$H$2))</f>
        <v> </v>
      </c>
      <c r="H189" s="25" t="str">
        <f>+IF(J189=$J$2,XIRR($G$12:G189,$K$12:K189)," ")</f>
        <v> </v>
      </c>
      <c r="I189" s="25" t="str">
        <f>+IF(J189=$J$2,XIRR($F$12:F189,$K$12:K189)," ")</f>
        <v> </v>
      </c>
      <c r="J189" s="20" t="str">
        <f>IF(J188=" "," ",IF(EDATE(J188,1)&gt;$J$2," ",EDATE($J$13,L188)))</f>
        <v> </v>
      </c>
      <c r="K189" s="20" t="str">
        <f t="shared" si="61"/>
        <v> </v>
      </c>
      <c r="L189" s="19" t="str">
        <f t="shared" si="63"/>
        <v> </v>
      </c>
      <c r="M189" s="26" t="str">
        <f t="shared" si="64"/>
        <v> </v>
      </c>
      <c r="N189" s="26">
        <f t="shared" si="65"/>
        <v>0</v>
      </c>
      <c r="O189" s="19" t="str">
        <f t="shared" si="66"/>
        <v> </v>
      </c>
      <c r="P189" s="19" t="str">
        <f t="shared" si="67"/>
        <v> </v>
      </c>
      <c r="Q189" s="19" t="str">
        <f t="shared" si="68"/>
        <v> </v>
      </c>
      <c r="R189" s="23" t="str">
        <f t="shared" si="69"/>
        <v> </v>
      </c>
      <c r="S189" s="20" t="str">
        <f t="shared" si="54"/>
        <v> </v>
      </c>
      <c r="T189" s="19"/>
      <c r="U189" s="31">
        <v>176</v>
      </c>
      <c r="V189" s="31" t="str">
        <f t="shared" si="55"/>
        <v> </v>
      </c>
      <c r="W189" s="31"/>
      <c r="X189" s="31">
        <v>176</v>
      </c>
      <c r="Y189" s="31" t="str">
        <f t="shared" si="72"/>
        <v> </v>
      </c>
      <c r="Z189" s="31"/>
    </row>
    <row r="190" spans="1:26" ht="10.5">
      <c r="A190" s="21" t="str">
        <f t="shared" si="57"/>
        <v> </v>
      </c>
      <c r="B190" s="22" t="str">
        <f t="shared" si="62"/>
        <v> </v>
      </c>
      <c r="C190" s="22" t="str">
        <f t="shared" si="58"/>
        <v> </v>
      </c>
      <c r="D190" s="22" t="str">
        <f t="shared" si="59"/>
        <v> </v>
      </c>
      <c r="E190" s="22"/>
      <c r="F190" s="22" t="str">
        <f t="shared" si="60"/>
        <v> </v>
      </c>
      <c r="G190" s="22" t="str">
        <f>+IF(A190=" "," ",IF(J191=" ",($H$2-SUM($C$12:C189)+D190),(1+$B$2/365*365/12)^$C$2*$B$2/365*365/12/((1+$B$2/365*365/12)^$C$2-1)*$H$2))</f>
        <v> </v>
      </c>
      <c r="H190" s="25" t="str">
        <f>+IF(J190=$J$2,XIRR($G$12:G190,$K$12:K190)," ")</f>
        <v> </v>
      </c>
      <c r="I190" s="25" t="str">
        <f>+IF(J190=$J$2,XIRR($F$12:F190,$K$12:K190)," ")</f>
        <v> </v>
      </c>
      <c r="J190" s="20" t="str">
        <f>IF(J189=" "," ",IF(EDATE(J189,1)&gt;$J$2," ",EDATE($J$13,L189)))</f>
        <v> </v>
      </c>
      <c r="K190" s="20" t="str">
        <f t="shared" si="61"/>
        <v> </v>
      </c>
      <c r="L190" s="19" t="str">
        <f t="shared" si="63"/>
        <v> </v>
      </c>
      <c r="M190" s="26" t="str">
        <f t="shared" si="64"/>
        <v> </v>
      </c>
      <c r="N190" s="26">
        <f t="shared" si="65"/>
        <v>0</v>
      </c>
      <c r="O190" s="19" t="str">
        <f t="shared" si="66"/>
        <v> </v>
      </c>
      <c r="P190" s="19" t="str">
        <f t="shared" si="67"/>
        <v> </v>
      </c>
      <c r="Q190" s="19" t="str">
        <f t="shared" si="68"/>
        <v> </v>
      </c>
      <c r="R190" s="23" t="str">
        <f t="shared" si="69"/>
        <v> </v>
      </c>
      <c r="S190" s="20" t="str">
        <f t="shared" si="54"/>
        <v> </v>
      </c>
      <c r="T190" s="19"/>
      <c r="U190" s="31">
        <v>177</v>
      </c>
      <c r="V190" s="31" t="str">
        <f t="shared" si="55"/>
        <v> </v>
      </c>
      <c r="W190" s="31"/>
      <c r="X190" s="31">
        <v>177</v>
      </c>
      <c r="Y190" s="31" t="str">
        <f t="shared" si="72"/>
        <v> </v>
      </c>
      <c r="Z190" s="31"/>
    </row>
    <row r="191" spans="1:26" ht="10.5">
      <c r="A191" s="21" t="str">
        <f t="shared" si="57"/>
        <v> </v>
      </c>
      <c r="B191" s="22" t="str">
        <f t="shared" si="62"/>
        <v> </v>
      </c>
      <c r="C191" s="22" t="str">
        <f t="shared" si="58"/>
        <v> </v>
      </c>
      <c r="D191" s="22" t="str">
        <f t="shared" si="59"/>
        <v> </v>
      </c>
      <c r="E191" s="22"/>
      <c r="F191" s="22" t="str">
        <f t="shared" si="60"/>
        <v> </v>
      </c>
      <c r="G191" s="22" t="str">
        <f>+IF(A191=" "," ",IF(J192=" ",($H$2-SUM($C$12:C190)+D191),(1+$B$2/365*365/12)^$C$2*$B$2/365*365/12/((1+$B$2/365*365/12)^$C$2-1)*$H$2))</f>
        <v> </v>
      </c>
      <c r="H191" s="25" t="str">
        <f>+IF(J191=$J$2,XIRR($G$12:G191,$K$12:K191)," ")</f>
        <v> </v>
      </c>
      <c r="I191" s="25" t="str">
        <f>+IF(J191=$J$2,XIRR($F$12:F191,$K$12:K191)," ")</f>
        <v> </v>
      </c>
      <c r="J191" s="20" t="str">
        <f>IF(J190=" "," ",IF(EDATE(J190,1)&gt;$J$2," ",EDATE($J$13,L190)))</f>
        <v> </v>
      </c>
      <c r="K191" s="20" t="str">
        <f t="shared" si="61"/>
        <v> </v>
      </c>
      <c r="L191" s="19" t="str">
        <f t="shared" si="63"/>
        <v> </v>
      </c>
      <c r="M191" s="26" t="str">
        <f t="shared" si="64"/>
        <v> </v>
      </c>
      <c r="N191" s="26">
        <f t="shared" si="65"/>
        <v>0</v>
      </c>
      <c r="O191" s="19" t="str">
        <f t="shared" si="66"/>
        <v> </v>
      </c>
      <c r="P191" s="19" t="str">
        <f t="shared" si="67"/>
        <v> </v>
      </c>
      <c r="Q191" s="19" t="str">
        <f t="shared" si="68"/>
        <v> </v>
      </c>
      <c r="R191" s="23" t="str">
        <f t="shared" si="69"/>
        <v> </v>
      </c>
      <c r="S191" s="20" t="str">
        <f t="shared" si="54"/>
        <v> </v>
      </c>
      <c r="T191" s="19"/>
      <c r="U191" s="31">
        <v>178</v>
      </c>
      <c r="V191" s="31" t="str">
        <f t="shared" si="55"/>
        <v> </v>
      </c>
      <c r="W191" s="31"/>
      <c r="X191" s="31">
        <v>178</v>
      </c>
      <c r="Y191" s="31" t="str">
        <f t="shared" si="72"/>
        <v> </v>
      </c>
      <c r="Z191" s="31"/>
    </row>
    <row r="192" spans="1:26" ht="10.5">
      <c r="A192" s="21" t="str">
        <f t="shared" si="57"/>
        <v> </v>
      </c>
      <c r="B192" s="22" t="str">
        <f t="shared" si="62"/>
        <v> </v>
      </c>
      <c r="C192" s="22" t="str">
        <f t="shared" si="58"/>
        <v> </v>
      </c>
      <c r="D192" s="22" t="str">
        <f t="shared" si="59"/>
        <v> </v>
      </c>
      <c r="E192" s="22"/>
      <c r="F192" s="22" t="str">
        <f t="shared" si="60"/>
        <v> </v>
      </c>
      <c r="G192" s="22" t="str">
        <f>+IF(A192=" "," ",IF(J193=" ",($H$2-SUM($C$12:C191)+D192),(1+$B$2/365*365/12)^$C$2*$B$2/365*365/12/((1+$B$2/365*365/12)^$C$2-1)*$H$2))</f>
        <v> </v>
      </c>
      <c r="H192" s="25" t="str">
        <f>+IF(J192=$J$2,XIRR($G$12:G192,$K$12:K192)," ")</f>
        <v> </v>
      </c>
      <c r="I192" s="25" t="str">
        <f>+IF(J192=$J$2,XIRR($F$12:F192,$K$12:K192)," ")</f>
        <v> </v>
      </c>
      <c r="J192" s="20" t="str">
        <f>IF(J191=" "," ",IF(EDATE(J191,1)&gt;$J$2," ",EDATE($J$13,L191)))</f>
        <v> </v>
      </c>
      <c r="K192" s="20" t="str">
        <f t="shared" si="61"/>
        <v> </v>
      </c>
      <c r="L192" s="19" t="str">
        <f t="shared" si="63"/>
        <v> </v>
      </c>
      <c r="M192" s="26" t="str">
        <f t="shared" si="64"/>
        <v> </v>
      </c>
      <c r="N192" s="26">
        <f t="shared" si="65"/>
        <v>0</v>
      </c>
      <c r="O192" s="19" t="str">
        <f t="shared" si="66"/>
        <v> </v>
      </c>
      <c r="P192" s="19" t="str">
        <f t="shared" si="67"/>
        <v> </v>
      </c>
      <c r="Q192" s="19" t="str">
        <f t="shared" si="68"/>
        <v> </v>
      </c>
      <c r="R192" s="23" t="str">
        <f t="shared" si="69"/>
        <v> </v>
      </c>
      <c r="S192" s="20" t="str">
        <f t="shared" si="54"/>
        <v> </v>
      </c>
      <c r="T192" s="19"/>
      <c r="U192" s="31">
        <v>179</v>
      </c>
      <c r="V192" s="31" t="str">
        <f t="shared" si="55"/>
        <v> </v>
      </c>
      <c r="W192" s="31"/>
      <c r="X192" s="31">
        <v>179</v>
      </c>
      <c r="Y192" s="31" t="str">
        <f t="shared" si="72"/>
        <v> </v>
      </c>
      <c r="Z192" s="31"/>
    </row>
    <row r="193" spans="1:26" ht="10.5">
      <c r="A193" s="21" t="str">
        <f t="shared" si="57"/>
        <v> </v>
      </c>
      <c r="B193" s="22" t="str">
        <f t="shared" si="62"/>
        <v> </v>
      </c>
      <c r="C193" s="22" t="str">
        <f t="shared" si="58"/>
        <v> </v>
      </c>
      <c r="D193" s="22" t="str">
        <f t="shared" si="59"/>
        <v> </v>
      </c>
      <c r="E193" s="22" t="str">
        <f>IF(A194=" "," ",IF(U206=U206,SUM(V194:V205),W193+SUM(V194:V205))+IF(X206=X206,SUM(Y194:Y205),Z193+SUM(Y194:Y205)))</f>
        <v> </v>
      </c>
      <c r="F193" s="22" t="str">
        <f t="shared" si="60"/>
        <v> </v>
      </c>
      <c r="G193" s="22" t="str">
        <f>+IF(A193=" "," ",IF(J194=" ",($H$2-SUM($C$12:C192)+D193),(1+$B$2/365*365/12)^$C$2*$B$2/365*365/12/((1+$B$2/365*365/12)^$C$2-1)*$H$2))</f>
        <v> </v>
      </c>
      <c r="H193" s="25" t="str">
        <f>+IF(J193=$J$2,XIRR($G$12:G193,$K$12:K193)," ")</f>
        <v> </v>
      </c>
      <c r="I193" s="25" t="str">
        <f>+IF(J193=$J$2,XIRR($F$12:F193,$K$12:K193)," ")</f>
        <v> </v>
      </c>
      <c r="J193" s="20" t="str">
        <f>IF(J192=" "," ",IF(EDATE(J192,1)&gt;$J$2," ",EDATE($J$13,L192)))</f>
        <v> </v>
      </c>
      <c r="K193" s="20" t="str">
        <f t="shared" si="61"/>
        <v> </v>
      </c>
      <c r="L193" s="19" t="str">
        <f t="shared" si="63"/>
        <v> </v>
      </c>
      <c r="M193" s="26" t="str">
        <f t="shared" si="64"/>
        <v> </v>
      </c>
      <c r="N193" s="26">
        <f t="shared" si="65"/>
        <v>0</v>
      </c>
      <c r="O193" s="19" t="str">
        <f t="shared" si="66"/>
        <v> </v>
      </c>
      <c r="P193" s="19" t="str">
        <f t="shared" si="67"/>
        <v> </v>
      </c>
      <c r="Q193" s="19" t="str">
        <f t="shared" si="68"/>
        <v> </v>
      </c>
      <c r="R193" s="23" t="str">
        <f t="shared" si="69"/>
        <v> </v>
      </c>
      <c r="S193" s="20" t="str">
        <f t="shared" si="54"/>
        <v> </v>
      </c>
      <c r="T193" s="19"/>
      <c r="U193" s="31">
        <v>180</v>
      </c>
      <c r="V193" s="31" t="str">
        <f t="shared" si="55"/>
        <v> </v>
      </c>
      <c r="W193" s="31">
        <f>+$F$2</f>
        <v>88333</v>
      </c>
      <c r="X193" s="31">
        <v>180</v>
      </c>
      <c r="Y193" s="31" t="str">
        <f t="shared" si="72"/>
        <v> </v>
      </c>
      <c r="Z193" s="31" t="e">
        <f>+instruction!$D$23*annuity!B194</f>
        <v>#VALUE!</v>
      </c>
    </row>
    <row r="194" spans="1:26" ht="10.5">
      <c r="A194" s="21" t="str">
        <f t="shared" si="57"/>
        <v> </v>
      </c>
      <c r="B194" s="22" t="str">
        <f t="shared" si="62"/>
        <v> </v>
      </c>
      <c r="C194" s="22" t="str">
        <f t="shared" si="58"/>
        <v> </v>
      </c>
      <c r="D194" s="22" t="str">
        <f t="shared" si="59"/>
        <v> </v>
      </c>
      <c r="E194" s="22"/>
      <c r="F194" s="22" t="str">
        <f t="shared" si="60"/>
        <v> </v>
      </c>
      <c r="G194" s="22" t="str">
        <f>+IF(A194=" "," ",IF(J195=" ",($H$2-SUM($C$12:C193)+D194),(1+$B$2/365*365/12)^$C$2*$B$2/365*365/12/((1+$B$2/365*365/12)^$C$2-1)*$H$2))</f>
        <v> </v>
      </c>
      <c r="H194" s="25" t="str">
        <f>+IF(J194=$J$2,XIRR($G$12:G194,$K$12:K194)," ")</f>
        <v> </v>
      </c>
      <c r="I194" s="25" t="str">
        <f>+IF(J194=$J$2,XIRR($F$12:F194,$K$12:K194)," ")</f>
        <v> </v>
      </c>
      <c r="J194" s="20" t="str">
        <f>IF(J193=" "," ",IF(EDATE(J193,1)&gt;$J$2," ",EDATE($J$13,L193)))</f>
        <v> </v>
      </c>
      <c r="K194" s="20" t="str">
        <f t="shared" si="61"/>
        <v> </v>
      </c>
      <c r="L194" s="19" t="str">
        <f t="shared" si="63"/>
        <v> </v>
      </c>
      <c r="M194" s="26" t="str">
        <f t="shared" si="64"/>
        <v> </v>
      </c>
      <c r="N194" s="26">
        <f t="shared" si="65"/>
        <v>0</v>
      </c>
      <c r="O194" s="19" t="str">
        <f t="shared" si="66"/>
        <v> </v>
      </c>
      <c r="P194" s="19" t="str">
        <f t="shared" si="67"/>
        <v> </v>
      </c>
      <c r="Q194" s="19" t="str">
        <f t="shared" si="68"/>
        <v> </v>
      </c>
      <c r="R194" s="23" t="str">
        <f t="shared" si="69"/>
        <v> </v>
      </c>
      <c r="S194" s="20" t="str">
        <f t="shared" si="54"/>
        <v> </v>
      </c>
      <c r="T194" s="19"/>
      <c r="U194" s="31">
        <v>181</v>
      </c>
      <c r="V194" s="31" t="str">
        <f t="shared" si="55"/>
        <v> </v>
      </c>
      <c r="W194" s="31"/>
      <c r="X194" s="31">
        <v>181</v>
      </c>
      <c r="Y194" s="31" t="str">
        <f aca="true" t="shared" si="73" ref="Y194:Y205">IF(A194=" "," ",($Z$193/12))</f>
        <v> </v>
      </c>
      <c r="Z194" s="31"/>
    </row>
    <row r="195" spans="1:26" ht="10.5">
      <c r="A195" s="21" t="str">
        <f t="shared" si="57"/>
        <v> </v>
      </c>
      <c r="B195" s="22" t="str">
        <f t="shared" si="62"/>
        <v> </v>
      </c>
      <c r="C195" s="22" t="str">
        <f t="shared" si="58"/>
        <v> </v>
      </c>
      <c r="D195" s="22" t="str">
        <f t="shared" si="59"/>
        <v> </v>
      </c>
      <c r="E195" s="22"/>
      <c r="F195" s="22" t="str">
        <f t="shared" si="60"/>
        <v> </v>
      </c>
      <c r="G195" s="22" t="str">
        <f>+IF(A195=" "," ",IF(J196=" ",($H$2-SUM($C$12:C194)+D195),(1+$B$2/365*365/12)^$C$2*$B$2/365*365/12/((1+$B$2/365*365/12)^$C$2-1)*$H$2))</f>
        <v> </v>
      </c>
      <c r="H195" s="25" t="str">
        <f>+IF(J195=$J$2,XIRR($G$12:G195,$K$12:K195)," ")</f>
        <v> </v>
      </c>
      <c r="I195" s="25" t="str">
        <f>+IF(J195=$J$2,XIRR($F$12:F195,$K$12:K195)," ")</f>
        <v> </v>
      </c>
      <c r="J195" s="20" t="str">
        <f>IF(J194=" "," ",IF(EDATE(J194,1)&gt;$J$2," ",EDATE($J$13,L194)))</f>
        <v> </v>
      </c>
      <c r="K195" s="20" t="str">
        <f t="shared" si="61"/>
        <v> </v>
      </c>
      <c r="L195" s="19" t="str">
        <f t="shared" si="63"/>
        <v> </v>
      </c>
      <c r="M195" s="26" t="str">
        <f t="shared" si="64"/>
        <v> </v>
      </c>
      <c r="N195" s="26">
        <f t="shared" si="65"/>
        <v>0</v>
      </c>
      <c r="O195" s="19" t="str">
        <f t="shared" si="66"/>
        <v> </v>
      </c>
      <c r="P195" s="19" t="str">
        <f t="shared" si="67"/>
        <v> </v>
      </c>
      <c r="Q195" s="19" t="str">
        <f t="shared" si="68"/>
        <v> </v>
      </c>
      <c r="R195" s="23" t="str">
        <f t="shared" si="69"/>
        <v> </v>
      </c>
      <c r="S195" s="20" t="str">
        <f t="shared" si="54"/>
        <v> </v>
      </c>
      <c r="T195" s="19"/>
      <c r="U195" s="31">
        <v>182</v>
      </c>
      <c r="V195" s="31" t="str">
        <f t="shared" si="55"/>
        <v> </v>
      </c>
      <c r="W195" s="31"/>
      <c r="X195" s="31">
        <v>182</v>
      </c>
      <c r="Y195" s="31" t="str">
        <f t="shared" si="73"/>
        <v> </v>
      </c>
      <c r="Z195" s="31"/>
    </row>
    <row r="196" spans="1:26" ht="10.5">
      <c r="A196" s="21" t="str">
        <f t="shared" si="57"/>
        <v> </v>
      </c>
      <c r="B196" s="22" t="str">
        <f t="shared" si="62"/>
        <v> </v>
      </c>
      <c r="C196" s="22" t="str">
        <f t="shared" si="58"/>
        <v> </v>
      </c>
      <c r="D196" s="22" t="str">
        <f t="shared" si="59"/>
        <v> </v>
      </c>
      <c r="E196" s="22"/>
      <c r="F196" s="22" t="str">
        <f t="shared" si="60"/>
        <v> </v>
      </c>
      <c r="G196" s="22" t="str">
        <f>+IF(A196=" "," ",IF(J197=" ",($H$2-SUM($C$12:C195)+D196),(1+$B$2/365*365/12)^$C$2*$B$2/365*365/12/((1+$B$2/365*365/12)^$C$2-1)*$H$2))</f>
        <v> </v>
      </c>
      <c r="H196" s="25" t="str">
        <f>+IF(J196=$J$2,XIRR($G$12:G196,$K$12:K196)," ")</f>
        <v> </v>
      </c>
      <c r="I196" s="25" t="str">
        <f>+IF(J196=$J$2,XIRR($F$12:F196,$K$12:K196)," ")</f>
        <v> </v>
      </c>
      <c r="J196" s="20" t="str">
        <f>IF(J195=" "," ",IF(EDATE(J195,1)&gt;$J$2," ",EDATE($J$13,L195)))</f>
        <v> </v>
      </c>
      <c r="K196" s="20" t="str">
        <f t="shared" si="61"/>
        <v> </v>
      </c>
      <c r="L196" s="19" t="str">
        <f t="shared" si="63"/>
        <v> </v>
      </c>
      <c r="M196" s="26" t="str">
        <f t="shared" si="64"/>
        <v> </v>
      </c>
      <c r="N196" s="26">
        <f t="shared" si="65"/>
        <v>0</v>
      </c>
      <c r="O196" s="19" t="str">
        <f t="shared" si="66"/>
        <v> </v>
      </c>
      <c r="P196" s="19" t="str">
        <f t="shared" si="67"/>
        <v> </v>
      </c>
      <c r="Q196" s="19" t="str">
        <f t="shared" si="68"/>
        <v> </v>
      </c>
      <c r="R196" s="23" t="str">
        <f t="shared" si="69"/>
        <v> </v>
      </c>
      <c r="S196" s="20" t="str">
        <f t="shared" si="54"/>
        <v> </v>
      </c>
      <c r="T196" s="19"/>
      <c r="U196" s="31">
        <v>183</v>
      </c>
      <c r="V196" s="31" t="str">
        <f t="shared" si="55"/>
        <v> </v>
      </c>
      <c r="W196" s="31"/>
      <c r="X196" s="31">
        <v>183</v>
      </c>
      <c r="Y196" s="31" t="str">
        <f t="shared" si="73"/>
        <v> </v>
      </c>
      <c r="Z196" s="31"/>
    </row>
    <row r="197" spans="1:26" ht="10.5">
      <c r="A197" s="21" t="str">
        <f t="shared" si="57"/>
        <v> </v>
      </c>
      <c r="B197" s="22" t="str">
        <f t="shared" si="62"/>
        <v> </v>
      </c>
      <c r="C197" s="22" t="str">
        <f t="shared" si="58"/>
        <v> </v>
      </c>
      <c r="D197" s="22" t="str">
        <f t="shared" si="59"/>
        <v> </v>
      </c>
      <c r="E197" s="22"/>
      <c r="F197" s="22" t="str">
        <f t="shared" si="60"/>
        <v> </v>
      </c>
      <c r="G197" s="22" t="str">
        <f>+IF(A197=" "," ",IF(J198=" ",($H$2-SUM($C$12:C196)+D197),(1+$B$2/365*365/12)^$C$2*$B$2/365*365/12/((1+$B$2/365*365/12)^$C$2-1)*$H$2))</f>
        <v> </v>
      </c>
      <c r="H197" s="25" t="str">
        <f>+IF(J197=$J$2,XIRR($G$12:G197,$K$12:K197)," ")</f>
        <v> </v>
      </c>
      <c r="I197" s="25" t="str">
        <f>+IF(J197=$J$2,XIRR($F$12:F197,$K$12:K197)," ")</f>
        <v> </v>
      </c>
      <c r="J197" s="20" t="str">
        <f>IF(J196=" "," ",IF(EDATE(J196,1)&gt;$J$2," ",EDATE($J$13,L196)))</f>
        <v> </v>
      </c>
      <c r="K197" s="20" t="str">
        <f t="shared" si="61"/>
        <v> </v>
      </c>
      <c r="L197" s="19" t="str">
        <f t="shared" si="63"/>
        <v> </v>
      </c>
      <c r="M197" s="26" t="str">
        <f t="shared" si="64"/>
        <v> </v>
      </c>
      <c r="N197" s="26">
        <f t="shared" si="65"/>
        <v>0</v>
      </c>
      <c r="O197" s="19" t="str">
        <f t="shared" si="66"/>
        <v> </v>
      </c>
      <c r="P197" s="19" t="str">
        <f t="shared" si="67"/>
        <v> </v>
      </c>
      <c r="Q197" s="19" t="str">
        <f t="shared" si="68"/>
        <v> </v>
      </c>
      <c r="R197" s="23" t="str">
        <f t="shared" si="69"/>
        <v> </v>
      </c>
      <c r="S197" s="20" t="str">
        <f t="shared" si="54"/>
        <v> </v>
      </c>
      <c r="T197" s="19"/>
      <c r="U197" s="31">
        <v>184</v>
      </c>
      <c r="V197" s="31" t="str">
        <f t="shared" si="55"/>
        <v> </v>
      </c>
      <c r="W197" s="31"/>
      <c r="X197" s="31">
        <v>184</v>
      </c>
      <c r="Y197" s="31" t="str">
        <f t="shared" si="73"/>
        <v> </v>
      </c>
      <c r="Z197" s="31"/>
    </row>
    <row r="198" spans="1:26" ht="10.5">
      <c r="A198" s="21" t="str">
        <f t="shared" si="57"/>
        <v> </v>
      </c>
      <c r="B198" s="22" t="str">
        <f t="shared" si="62"/>
        <v> </v>
      </c>
      <c r="C198" s="22" t="str">
        <f t="shared" si="58"/>
        <v> </v>
      </c>
      <c r="D198" s="22" t="str">
        <f t="shared" si="59"/>
        <v> </v>
      </c>
      <c r="E198" s="22"/>
      <c r="F198" s="22" t="str">
        <f t="shared" si="60"/>
        <v> </v>
      </c>
      <c r="G198" s="22" t="str">
        <f>+IF(A198=" "," ",IF(J199=" ",($H$2-SUM($C$12:C197)+D198),(1+$B$2/365*365/12)^$C$2*$B$2/365*365/12/((1+$B$2/365*365/12)^$C$2-1)*$H$2))</f>
        <v> </v>
      </c>
      <c r="H198" s="25" t="str">
        <f>+IF(J198=$J$2,XIRR($G$12:G198,$K$12:K198)," ")</f>
        <v> </v>
      </c>
      <c r="I198" s="25" t="str">
        <f>+IF(J198=$J$2,XIRR($F$12:F198,$K$12:K198)," ")</f>
        <v> </v>
      </c>
      <c r="J198" s="20" t="str">
        <f>IF(J197=" "," ",IF(EDATE(J197,1)&gt;$J$2," ",EDATE($J$13,L197)))</f>
        <v> </v>
      </c>
      <c r="K198" s="20" t="str">
        <f t="shared" si="61"/>
        <v> </v>
      </c>
      <c r="L198" s="19" t="str">
        <f t="shared" si="63"/>
        <v> </v>
      </c>
      <c r="M198" s="26" t="str">
        <f t="shared" si="64"/>
        <v> </v>
      </c>
      <c r="N198" s="26">
        <f t="shared" si="65"/>
        <v>0</v>
      </c>
      <c r="O198" s="19" t="str">
        <f t="shared" si="66"/>
        <v> </v>
      </c>
      <c r="P198" s="19" t="str">
        <f t="shared" si="67"/>
        <v> </v>
      </c>
      <c r="Q198" s="19" t="str">
        <f t="shared" si="68"/>
        <v> </v>
      </c>
      <c r="R198" s="23" t="str">
        <f t="shared" si="69"/>
        <v> </v>
      </c>
      <c r="S198" s="20" t="str">
        <f t="shared" si="54"/>
        <v> </v>
      </c>
      <c r="T198" s="19"/>
      <c r="U198" s="31">
        <v>185</v>
      </c>
      <c r="V198" s="31" t="str">
        <f t="shared" si="55"/>
        <v> </v>
      </c>
      <c r="W198" s="31"/>
      <c r="X198" s="31">
        <v>185</v>
      </c>
      <c r="Y198" s="31" t="str">
        <f t="shared" si="73"/>
        <v> </v>
      </c>
      <c r="Z198" s="31"/>
    </row>
    <row r="199" spans="1:26" ht="10.5">
      <c r="A199" s="21" t="str">
        <f t="shared" si="57"/>
        <v> </v>
      </c>
      <c r="B199" s="22" t="str">
        <f t="shared" si="62"/>
        <v> </v>
      </c>
      <c r="C199" s="22" t="str">
        <f t="shared" si="58"/>
        <v> </v>
      </c>
      <c r="D199" s="22" t="str">
        <f t="shared" si="59"/>
        <v> </v>
      </c>
      <c r="E199" s="22"/>
      <c r="F199" s="22" t="str">
        <f t="shared" si="60"/>
        <v> </v>
      </c>
      <c r="G199" s="22" t="str">
        <f>+IF(A199=" "," ",IF(J200=" ",($H$2-SUM($C$12:C198)+D199),(1+$B$2/365*365/12)^$C$2*$B$2/365*365/12/((1+$B$2/365*365/12)^$C$2-1)*$H$2))</f>
        <v> </v>
      </c>
      <c r="H199" s="25" t="str">
        <f>+IF(J199=$J$2,XIRR($G$12:G199,$K$12:K199)," ")</f>
        <v> </v>
      </c>
      <c r="I199" s="25" t="str">
        <f>+IF(J199=$J$2,XIRR($F$12:F199,$K$12:K199)," ")</f>
        <v> </v>
      </c>
      <c r="J199" s="20" t="str">
        <f>IF(J198=" "," ",IF(EDATE(J198,1)&gt;$J$2," ",EDATE($J$13,L198)))</f>
        <v> </v>
      </c>
      <c r="K199" s="20" t="str">
        <f t="shared" si="61"/>
        <v> </v>
      </c>
      <c r="L199" s="19" t="str">
        <f t="shared" si="63"/>
        <v> </v>
      </c>
      <c r="M199" s="26" t="str">
        <f t="shared" si="64"/>
        <v> </v>
      </c>
      <c r="N199" s="26">
        <f t="shared" si="65"/>
        <v>0</v>
      </c>
      <c r="O199" s="19" t="str">
        <f t="shared" si="66"/>
        <v> </v>
      </c>
      <c r="P199" s="19" t="str">
        <f t="shared" si="67"/>
        <v> </v>
      </c>
      <c r="Q199" s="19" t="str">
        <f t="shared" si="68"/>
        <v> </v>
      </c>
      <c r="R199" s="23" t="str">
        <f t="shared" si="69"/>
        <v> </v>
      </c>
      <c r="S199" s="20" t="str">
        <f t="shared" si="54"/>
        <v> </v>
      </c>
      <c r="T199" s="19"/>
      <c r="U199" s="31">
        <v>186</v>
      </c>
      <c r="V199" s="31" t="str">
        <f t="shared" si="55"/>
        <v> </v>
      </c>
      <c r="W199" s="31"/>
      <c r="X199" s="31">
        <v>186</v>
      </c>
      <c r="Y199" s="31" t="str">
        <f t="shared" si="73"/>
        <v> </v>
      </c>
      <c r="Z199" s="31"/>
    </row>
    <row r="200" spans="1:26" ht="10.5">
      <c r="A200" s="21" t="str">
        <f t="shared" si="57"/>
        <v> </v>
      </c>
      <c r="B200" s="22" t="str">
        <f t="shared" si="62"/>
        <v> </v>
      </c>
      <c r="C200" s="22" t="str">
        <f t="shared" si="58"/>
        <v> </v>
      </c>
      <c r="D200" s="22" t="str">
        <f t="shared" si="59"/>
        <v> </v>
      </c>
      <c r="E200" s="22"/>
      <c r="F200" s="22" t="str">
        <f t="shared" si="60"/>
        <v> </v>
      </c>
      <c r="G200" s="22" t="str">
        <f>+IF(A200=" "," ",IF(J201=" ",($H$2-SUM($C$12:C199)+D200),(1+$B$2/365*365/12)^$C$2*$B$2/365*365/12/((1+$B$2/365*365/12)^$C$2-1)*$H$2))</f>
        <v> </v>
      </c>
      <c r="H200" s="25" t="str">
        <f>+IF(J200=$J$2,XIRR($G$12:G200,$K$12:K200)," ")</f>
        <v> </v>
      </c>
      <c r="I200" s="25" t="str">
        <f>+IF(J200=$J$2,XIRR($F$12:F200,$K$12:K200)," ")</f>
        <v> </v>
      </c>
      <c r="J200" s="20" t="str">
        <f>IF(J199=" "," ",IF(EDATE(J199,1)&gt;$J$2," ",EDATE($J$13,L199)))</f>
        <v> </v>
      </c>
      <c r="K200" s="20" t="str">
        <f t="shared" si="61"/>
        <v> </v>
      </c>
      <c r="L200" s="19" t="str">
        <f t="shared" si="63"/>
        <v> </v>
      </c>
      <c r="M200" s="26" t="str">
        <f t="shared" si="64"/>
        <v> </v>
      </c>
      <c r="N200" s="26">
        <f t="shared" si="65"/>
        <v>0</v>
      </c>
      <c r="O200" s="19" t="str">
        <f t="shared" si="66"/>
        <v> </v>
      </c>
      <c r="P200" s="19" t="str">
        <f t="shared" si="67"/>
        <v> </v>
      </c>
      <c r="Q200" s="19" t="str">
        <f t="shared" si="68"/>
        <v> </v>
      </c>
      <c r="R200" s="23" t="str">
        <f t="shared" si="69"/>
        <v> </v>
      </c>
      <c r="S200" s="20" t="str">
        <f t="shared" si="54"/>
        <v> </v>
      </c>
      <c r="T200" s="19"/>
      <c r="U200" s="31">
        <v>187</v>
      </c>
      <c r="V200" s="31" t="str">
        <f t="shared" si="55"/>
        <v> </v>
      </c>
      <c r="W200" s="31"/>
      <c r="X200" s="31">
        <v>187</v>
      </c>
      <c r="Y200" s="31" t="str">
        <f t="shared" si="73"/>
        <v> </v>
      </c>
      <c r="Z200" s="31"/>
    </row>
    <row r="201" spans="1:26" ht="10.5">
      <c r="A201" s="21" t="str">
        <f t="shared" si="57"/>
        <v> </v>
      </c>
      <c r="B201" s="22" t="str">
        <f t="shared" si="62"/>
        <v> </v>
      </c>
      <c r="C201" s="22" t="str">
        <f t="shared" si="58"/>
        <v> </v>
      </c>
      <c r="D201" s="22" t="str">
        <f t="shared" si="59"/>
        <v> </v>
      </c>
      <c r="E201" s="22"/>
      <c r="F201" s="22" t="str">
        <f t="shared" si="60"/>
        <v> </v>
      </c>
      <c r="G201" s="22" t="str">
        <f>+IF(A201=" "," ",IF(J202=" ",($H$2-SUM($C$12:C200)+D201),(1+$B$2/365*365/12)^$C$2*$B$2/365*365/12/((1+$B$2/365*365/12)^$C$2-1)*$H$2))</f>
        <v> </v>
      </c>
      <c r="H201" s="25" t="str">
        <f>+IF(J201=$J$2,XIRR($G$12:G201,$K$12:K201)," ")</f>
        <v> </v>
      </c>
      <c r="I201" s="25" t="str">
        <f>+IF(J201=$J$2,XIRR($F$12:F201,$K$12:K201)," ")</f>
        <v> </v>
      </c>
      <c r="J201" s="20" t="str">
        <f>IF(J200=" "," ",IF(EDATE(J200,1)&gt;$J$2," ",EDATE($J$13,L200)))</f>
        <v> </v>
      </c>
      <c r="K201" s="20" t="str">
        <f t="shared" si="61"/>
        <v> </v>
      </c>
      <c r="L201" s="19" t="str">
        <f t="shared" si="63"/>
        <v> </v>
      </c>
      <c r="M201" s="26" t="str">
        <f t="shared" si="64"/>
        <v> </v>
      </c>
      <c r="N201" s="26">
        <f t="shared" si="65"/>
        <v>0</v>
      </c>
      <c r="O201" s="19" t="str">
        <f t="shared" si="66"/>
        <v> </v>
      </c>
      <c r="P201" s="19" t="str">
        <f t="shared" si="67"/>
        <v> </v>
      </c>
      <c r="Q201" s="19" t="str">
        <f t="shared" si="68"/>
        <v> </v>
      </c>
      <c r="R201" s="23" t="str">
        <f t="shared" si="69"/>
        <v> </v>
      </c>
      <c r="S201" s="20" t="str">
        <f t="shared" si="54"/>
        <v> </v>
      </c>
      <c r="T201" s="19"/>
      <c r="U201" s="31">
        <v>188</v>
      </c>
      <c r="V201" s="31" t="str">
        <f t="shared" si="55"/>
        <v> </v>
      </c>
      <c r="W201" s="31"/>
      <c r="X201" s="31">
        <v>188</v>
      </c>
      <c r="Y201" s="31" t="str">
        <f t="shared" si="73"/>
        <v> </v>
      </c>
      <c r="Z201" s="31"/>
    </row>
    <row r="202" spans="1:26" ht="10.5">
      <c r="A202" s="21" t="str">
        <f t="shared" si="57"/>
        <v> </v>
      </c>
      <c r="B202" s="22" t="str">
        <f t="shared" si="62"/>
        <v> </v>
      </c>
      <c r="C202" s="22" t="str">
        <f t="shared" si="58"/>
        <v> </v>
      </c>
      <c r="D202" s="22" t="str">
        <f t="shared" si="59"/>
        <v> </v>
      </c>
      <c r="E202" s="22"/>
      <c r="F202" s="22" t="str">
        <f t="shared" si="60"/>
        <v> </v>
      </c>
      <c r="G202" s="22" t="str">
        <f>+IF(A202=" "," ",IF(J203=" ",($H$2-SUM($C$12:C201)+D202),(1+$B$2/365*365/12)^$C$2*$B$2/365*365/12/((1+$B$2/365*365/12)^$C$2-1)*$H$2))</f>
        <v> </v>
      </c>
      <c r="H202" s="25" t="str">
        <f>+IF(J202=$J$2,XIRR($G$12:G202,$K$12:K202)," ")</f>
        <v> </v>
      </c>
      <c r="I202" s="25" t="str">
        <f>+IF(J202=$J$2,XIRR($F$12:F202,$K$12:K202)," ")</f>
        <v> </v>
      </c>
      <c r="J202" s="20" t="str">
        <f>IF(J201=" "," ",IF(EDATE(J201,1)&gt;$J$2," ",EDATE($J$13,L201)))</f>
        <v> </v>
      </c>
      <c r="K202" s="20" t="str">
        <f t="shared" si="61"/>
        <v> </v>
      </c>
      <c r="L202" s="19" t="str">
        <f t="shared" si="63"/>
        <v> </v>
      </c>
      <c r="M202" s="26" t="str">
        <f t="shared" si="64"/>
        <v> </v>
      </c>
      <c r="N202" s="26">
        <f t="shared" si="65"/>
        <v>0</v>
      </c>
      <c r="O202" s="19" t="str">
        <f t="shared" si="66"/>
        <v> </v>
      </c>
      <c r="P202" s="19" t="str">
        <f t="shared" si="67"/>
        <v> </v>
      </c>
      <c r="Q202" s="19" t="str">
        <f t="shared" si="68"/>
        <v> </v>
      </c>
      <c r="R202" s="23" t="str">
        <f t="shared" si="69"/>
        <v> </v>
      </c>
      <c r="S202" s="20" t="str">
        <f t="shared" si="54"/>
        <v> </v>
      </c>
      <c r="T202" s="19"/>
      <c r="U202" s="31">
        <v>189</v>
      </c>
      <c r="V202" s="31" t="str">
        <f t="shared" si="55"/>
        <v> </v>
      </c>
      <c r="W202" s="31"/>
      <c r="X202" s="31">
        <v>189</v>
      </c>
      <c r="Y202" s="31" t="str">
        <f t="shared" si="73"/>
        <v> </v>
      </c>
      <c r="Z202" s="31"/>
    </row>
    <row r="203" spans="1:26" ht="10.5">
      <c r="A203" s="21" t="str">
        <f t="shared" si="57"/>
        <v> </v>
      </c>
      <c r="B203" s="22" t="str">
        <f t="shared" si="62"/>
        <v> </v>
      </c>
      <c r="C203" s="22" t="str">
        <f t="shared" si="58"/>
        <v> </v>
      </c>
      <c r="D203" s="22" t="str">
        <f t="shared" si="59"/>
        <v> </v>
      </c>
      <c r="E203" s="22"/>
      <c r="F203" s="22" t="str">
        <f t="shared" si="60"/>
        <v> </v>
      </c>
      <c r="G203" s="22" t="str">
        <f>+IF(A203=" "," ",IF(J204=" ",($H$2-SUM($C$12:C202)+D203),(1+$B$2/365*365/12)^$C$2*$B$2/365*365/12/((1+$B$2/365*365/12)^$C$2-1)*$H$2))</f>
        <v> </v>
      </c>
      <c r="H203" s="25" t="str">
        <f>+IF(J203=$J$2,XIRR($G$12:G203,$K$12:K203)," ")</f>
        <v> </v>
      </c>
      <c r="I203" s="25" t="str">
        <f>+IF(J203=$J$2,XIRR($F$12:F203,$K$12:K203)," ")</f>
        <v> </v>
      </c>
      <c r="J203" s="20" t="str">
        <f>IF(J202=" "," ",IF(EDATE(J202,1)&gt;$J$2," ",EDATE($J$13,L202)))</f>
        <v> </v>
      </c>
      <c r="K203" s="20" t="str">
        <f t="shared" si="61"/>
        <v> </v>
      </c>
      <c r="L203" s="19" t="str">
        <f t="shared" si="63"/>
        <v> </v>
      </c>
      <c r="M203" s="26" t="str">
        <f t="shared" si="64"/>
        <v> </v>
      </c>
      <c r="N203" s="26">
        <f t="shared" si="65"/>
        <v>0</v>
      </c>
      <c r="O203" s="19" t="str">
        <f t="shared" si="66"/>
        <v> </v>
      </c>
      <c r="P203" s="19" t="str">
        <f t="shared" si="67"/>
        <v> </v>
      </c>
      <c r="Q203" s="19" t="str">
        <f t="shared" si="68"/>
        <v> </v>
      </c>
      <c r="R203" s="23" t="str">
        <f t="shared" si="69"/>
        <v> </v>
      </c>
      <c r="S203" s="20" t="str">
        <f t="shared" si="54"/>
        <v> </v>
      </c>
      <c r="T203" s="19"/>
      <c r="U203" s="31">
        <v>190</v>
      </c>
      <c r="V203" s="31" t="str">
        <f t="shared" si="55"/>
        <v> </v>
      </c>
      <c r="W203" s="31"/>
      <c r="X203" s="31">
        <v>190</v>
      </c>
      <c r="Y203" s="31" t="str">
        <f t="shared" si="73"/>
        <v> </v>
      </c>
      <c r="Z203" s="31"/>
    </row>
    <row r="204" spans="1:26" ht="10.5">
      <c r="A204" s="21" t="str">
        <f t="shared" si="57"/>
        <v> </v>
      </c>
      <c r="B204" s="22" t="str">
        <f t="shared" si="62"/>
        <v> </v>
      </c>
      <c r="C204" s="22" t="str">
        <f t="shared" si="58"/>
        <v> </v>
      </c>
      <c r="D204" s="22" t="str">
        <f t="shared" si="59"/>
        <v> </v>
      </c>
      <c r="E204" s="22"/>
      <c r="F204" s="22" t="str">
        <f t="shared" si="60"/>
        <v> </v>
      </c>
      <c r="G204" s="22" t="str">
        <f>+IF(A204=" "," ",IF(J205=" ",($H$2-SUM($C$12:C203)+D204),(1+$B$2/365*365/12)^$C$2*$B$2/365*365/12/((1+$B$2/365*365/12)^$C$2-1)*$H$2))</f>
        <v> </v>
      </c>
      <c r="H204" s="25" t="str">
        <f>+IF(J204=$J$2,XIRR($G$12:G204,$K$12:K204)," ")</f>
        <v> </v>
      </c>
      <c r="I204" s="25" t="str">
        <f>+IF(J204=$J$2,XIRR($F$12:F204,$K$12:K204)," ")</f>
        <v> </v>
      </c>
      <c r="J204" s="20" t="str">
        <f>IF(J203=" "," ",IF(EDATE(J203,1)&gt;$J$2," ",EDATE($J$13,L203)))</f>
        <v> </v>
      </c>
      <c r="K204" s="20" t="str">
        <f t="shared" si="61"/>
        <v> </v>
      </c>
      <c r="L204" s="19" t="str">
        <f t="shared" si="63"/>
        <v> </v>
      </c>
      <c r="M204" s="26" t="str">
        <f t="shared" si="64"/>
        <v> </v>
      </c>
      <c r="N204" s="26">
        <f t="shared" si="65"/>
        <v>0</v>
      </c>
      <c r="O204" s="19" t="str">
        <f t="shared" si="66"/>
        <v> </v>
      </c>
      <c r="P204" s="19" t="str">
        <f t="shared" si="67"/>
        <v> </v>
      </c>
      <c r="Q204" s="19" t="str">
        <f t="shared" si="68"/>
        <v> </v>
      </c>
      <c r="R204" s="23" t="str">
        <f t="shared" si="69"/>
        <v> </v>
      </c>
      <c r="S204" s="20" t="str">
        <f t="shared" si="54"/>
        <v> </v>
      </c>
      <c r="T204" s="19"/>
      <c r="U204" s="31">
        <v>191</v>
      </c>
      <c r="V204" s="31" t="str">
        <f t="shared" si="55"/>
        <v> </v>
      </c>
      <c r="W204" s="31"/>
      <c r="X204" s="31">
        <v>191</v>
      </c>
      <c r="Y204" s="31" t="str">
        <f t="shared" si="73"/>
        <v> </v>
      </c>
      <c r="Z204" s="31"/>
    </row>
    <row r="205" spans="1:26" ht="10.5">
      <c r="A205" s="21" t="str">
        <f t="shared" si="57"/>
        <v> </v>
      </c>
      <c r="B205" s="22" t="str">
        <f t="shared" si="62"/>
        <v> </v>
      </c>
      <c r="C205" s="22" t="str">
        <f t="shared" si="58"/>
        <v> </v>
      </c>
      <c r="D205" s="22" t="str">
        <f t="shared" si="59"/>
        <v> </v>
      </c>
      <c r="E205" s="22" t="str">
        <f>IF(A206=" "," ",IF(U218=U218,SUM(V206:V217),W205+SUM(V206:V217))+IF(X218=X218,SUM(Y206:Y217),Z205+SUM(Y206:Y217)))</f>
        <v> </v>
      </c>
      <c r="F205" s="22" t="str">
        <f t="shared" si="60"/>
        <v> </v>
      </c>
      <c r="G205" s="22" t="str">
        <f>+IF(A205=" "," ",IF(J206=" ",($H$2-SUM($C$12:C204)+D205),(1+$B$2/365*365/12)^$C$2*$B$2/365*365/12/((1+$B$2/365*365/12)^$C$2-1)*$H$2))</f>
        <v> </v>
      </c>
      <c r="H205" s="25" t="str">
        <f>+IF(J205=$J$2,XIRR($G$12:G205,$K$12:K205)," ")</f>
        <v> </v>
      </c>
      <c r="I205" s="25" t="str">
        <f>+IF(J205=$J$2,XIRR($F$12:F205,$K$12:K205)," ")</f>
        <v> </v>
      </c>
      <c r="J205" s="20" t="str">
        <f>IF(J204=" "," ",IF(EDATE(J204,1)&gt;$J$2," ",EDATE($J$13,L204)))</f>
        <v> </v>
      </c>
      <c r="K205" s="20" t="str">
        <f t="shared" si="61"/>
        <v> </v>
      </c>
      <c r="L205" s="19" t="str">
        <f t="shared" si="63"/>
        <v> </v>
      </c>
      <c r="M205" s="26" t="str">
        <f t="shared" si="64"/>
        <v> </v>
      </c>
      <c r="N205" s="26">
        <f t="shared" si="65"/>
        <v>0</v>
      </c>
      <c r="O205" s="19" t="str">
        <f t="shared" si="66"/>
        <v> </v>
      </c>
      <c r="P205" s="19" t="str">
        <f t="shared" si="67"/>
        <v> </v>
      </c>
      <c r="Q205" s="19" t="str">
        <f t="shared" si="68"/>
        <v> </v>
      </c>
      <c r="R205" s="23" t="str">
        <f t="shared" si="69"/>
        <v> </v>
      </c>
      <c r="S205" s="20" t="str">
        <f t="shared" si="54"/>
        <v> </v>
      </c>
      <c r="T205" s="19"/>
      <c r="U205" s="31">
        <v>192</v>
      </c>
      <c r="V205" s="31" t="str">
        <f t="shared" si="55"/>
        <v> </v>
      </c>
      <c r="W205" s="31">
        <f>+$F$2</f>
        <v>88333</v>
      </c>
      <c r="X205" s="31">
        <v>192</v>
      </c>
      <c r="Y205" s="31" t="str">
        <f t="shared" si="73"/>
        <v> </v>
      </c>
      <c r="Z205" s="31" t="e">
        <f>+instruction!$D$23*annuity!B206</f>
        <v>#VALUE!</v>
      </c>
    </row>
    <row r="206" spans="1:26" ht="10.5">
      <c r="A206" s="21" t="str">
        <f t="shared" si="57"/>
        <v> </v>
      </c>
      <c r="B206" s="22" t="str">
        <f t="shared" si="62"/>
        <v> </v>
      </c>
      <c r="C206" s="22" t="str">
        <f t="shared" si="58"/>
        <v> </v>
      </c>
      <c r="D206" s="22" t="str">
        <f t="shared" si="59"/>
        <v> </v>
      </c>
      <c r="E206" s="22"/>
      <c r="F206" s="22" t="str">
        <f t="shared" si="60"/>
        <v> </v>
      </c>
      <c r="G206" s="22" t="str">
        <f>+IF(A206=" "," ",IF(J207=" ",($H$2-SUM($C$12:C205)+D206),(1+$B$2/365*365/12)^$C$2*$B$2/365*365/12/((1+$B$2/365*365/12)^$C$2-1)*$H$2))</f>
        <v> </v>
      </c>
      <c r="H206" s="25" t="str">
        <f>+IF(J206=$J$2,XIRR($G$12:G206,$K$12:K206)," ")</f>
        <v> </v>
      </c>
      <c r="I206" s="25" t="str">
        <f>+IF(J206=$J$2,XIRR($F$12:F206,$K$12:K206)," ")</f>
        <v> </v>
      </c>
      <c r="J206" s="20" t="str">
        <f>IF(J205=" "," ",IF(EDATE(J205,1)&gt;$J$2," ",EDATE($J$13,L205)))</f>
        <v> </v>
      </c>
      <c r="K206" s="20" t="str">
        <f t="shared" si="61"/>
        <v> </v>
      </c>
      <c r="L206" s="19" t="str">
        <f t="shared" si="63"/>
        <v> </v>
      </c>
      <c r="M206" s="26" t="str">
        <f t="shared" si="64"/>
        <v> </v>
      </c>
      <c r="N206" s="26">
        <f t="shared" si="65"/>
        <v>0</v>
      </c>
      <c r="O206" s="19" t="str">
        <f t="shared" si="66"/>
        <v> </v>
      </c>
      <c r="P206" s="19" t="str">
        <f t="shared" si="67"/>
        <v> </v>
      </c>
      <c r="Q206" s="19" t="str">
        <f t="shared" si="68"/>
        <v> </v>
      </c>
      <c r="R206" s="23" t="str">
        <f t="shared" si="69"/>
        <v> </v>
      </c>
      <c r="S206" s="20" t="str">
        <f aca="true" t="shared" si="74" ref="S206:S253">IF(R206=" "," ",VALUE(R206))</f>
        <v> </v>
      </c>
      <c r="T206" s="19"/>
      <c r="U206" s="31">
        <v>193</v>
      </c>
      <c r="V206" s="31" t="str">
        <f t="shared" si="55"/>
        <v> </v>
      </c>
      <c r="W206" s="31"/>
      <c r="X206" s="31">
        <v>193</v>
      </c>
      <c r="Y206" s="31" t="str">
        <f aca="true" t="shared" si="75" ref="Y206:Y217">IF(A206=" "," ",($Z$205/12))</f>
        <v> </v>
      </c>
      <c r="Z206" s="31"/>
    </row>
    <row r="207" spans="1:26" ht="10.5">
      <c r="A207" s="21" t="str">
        <f t="shared" si="57"/>
        <v> </v>
      </c>
      <c r="B207" s="22" t="str">
        <f t="shared" si="62"/>
        <v> </v>
      </c>
      <c r="C207" s="22" t="str">
        <f t="shared" si="58"/>
        <v> </v>
      </c>
      <c r="D207" s="22" t="str">
        <f t="shared" si="59"/>
        <v> </v>
      </c>
      <c r="E207" s="22"/>
      <c r="F207" s="22" t="str">
        <f t="shared" si="60"/>
        <v> </v>
      </c>
      <c r="G207" s="22" t="str">
        <f>+IF(A207=" "," ",IF(J208=" ",($H$2-SUM($C$12:C206)+D207),(1+$B$2/365*365/12)^$C$2*$B$2/365*365/12/((1+$B$2/365*365/12)^$C$2-1)*$H$2))</f>
        <v> </v>
      </c>
      <c r="H207" s="25" t="str">
        <f>+IF(J207=$J$2,XIRR($G$12:G207,$K$12:K207)," ")</f>
        <v> </v>
      </c>
      <c r="I207" s="25" t="str">
        <f>+IF(J207=$J$2,XIRR($F$12:F207,$K$12:K207)," ")</f>
        <v> </v>
      </c>
      <c r="J207" s="20" t="str">
        <f>IF(J206=" "," ",IF(EDATE(J206,1)&gt;$J$2," ",EDATE($J$13,L206)))</f>
        <v> </v>
      </c>
      <c r="K207" s="20" t="str">
        <f t="shared" si="61"/>
        <v> </v>
      </c>
      <c r="L207" s="19" t="str">
        <f t="shared" si="63"/>
        <v> </v>
      </c>
      <c r="M207" s="26" t="str">
        <f t="shared" si="64"/>
        <v> </v>
      </c>
      <c r="N207" s="26">
        <f t="shared" si="65"/>
        <v>0</v>
      </c>
      <c r="O207" s="19" t="str">
        <f t="shared" si="66"/>
        <v> </v>
      </c>
      <c r="P207" s="19" t="str">
        <f t="shared" si="67"/>
        <v> </v>
      </c>
      <c r="Q207" s="19" t="str">
        <f t="shared" si="68"/>
        <v> </v>
      </c>
      <c r="R207" s="23" t="str">
        <f t="shared" si="69"/>
        <v> </v>
      </c>
      <c r="S207" s="20" t="str">
        <f t="shared" si="74"/>
        <v> </v>
      </c>
      <c r="T207" s="19"/>
      <c r="U207" s="31">
        <v>194</v>
      </c>
      <c r="V207" s="31" t="str">
        <f t="shared" si="55"/>
        <v> </v>
      </c>
      <c r="W207" s="31"/>
      <c r="X207" s="31">
        <v>194</v>
      </c>
      <c r="Y207" s="31" t="str">
        <f t="shared" si="75"/>
        <v> </v>
      </c>
      <c r="Z207" s="31"/>
    </row>
    <row r="208" spans="1:26" ht="10.5">
      <c r="A208" s="21" t="str">
        <f t="shared" si="57"/>
        <v> </v>
      </c>
      <c r="B208" s="22" t="str">
        <f t="shared" si="62"/>
        <v> </v>
      </c>
      <c r="C208" s="22" t="str">
        <f t="shared" si="58"/>
        <v> </v>
      </c>
      <c r="D208" s="22" t="str">
        <f t="shared" si="59"/>
        <v> </v>
      </c>
      <c r="E208" s="22"/>
      <c r="F208" s="22" t="str">
        <f t="shared" si="60"/>
        <v> </v>
      </c>
      <c r="G208" s="22" t="str">
        <f>+IF(A208=" "," ",IF(J209=" ",($H$2-SUM($C$12:C207)+D208),(1+$B$2/365*365/12)^$C$2*$B$2/365*365/12/((1+$B$2/365*365/12)^$C$2-1)*$H$2))</f>
        <v> </v>
      </c>
      <c r="H208" s="25" t="str">
        <f>+IF(J208=$J$2,XIRR($G$12:G208,$K$12:K208)," ")</f>
        <v> </v>
      </c>
      <c r="I208" s="25" t="str">
        <f>+IF(J208=$J$2,XIRR($F$12:F208,$K$12:K208)," ")</f>
        <v> </v>
      </c>
      <c r="J208" s="20" t="str">
        <f>IF(J207=" "," ",IF(EDATE(J207,1)&gt;$J$2," ",EDATE($J$13,L207)))</f>
        <v> </v>
      </c>
      <c r="K208" s="20" t="str">
        <f t="shared" si="61"/>
        <v> </v>
      </c>
      <c r="L208" s="19" t="str">
        <f t="shared" si="63"/>
        <v> </v>
      </c>
      <c r="M208" s="26" t="str">
        <f t="shared" si="64"/>
        <v> </v>
      </c>
      <c r="N208" s="26">
        <f t="shared" si="65"/>
        <v>0</v>
      </c>
      <c r="O208" s="19" t="str">
        <f t="shared" si="66"/>
        <v> </v>
      </c>
      <c r="P208" s="19" t="str">
        <f t="shared" si="67"/>
        <v> </v>
      </c>
      <c r="Q208" s="19" t="str">
        <f t="shared" si="68"/>
        <v> </v>
      </c>
      <c r="R208" s="23" t="str">
        <f t="shared" si="69"/>
        <v> </v>
      </c>
      <c r="S208" s="20" t="str">
        <f t="shared" si="74"/>
        <v> </v>
      </c>
      <c r="T208" s="19"/>
      <c r="U208" s="31">
        <v>195</v>
      </c>
      <c r="V208" s="31" t="str">
        <f aca="true" t="shared" si="76" ref="V208:V253">IF(A208=" "," ",($F$2/12))</f>
        <v> </v>
      </c>
      <c r="W208" s="31"/>
      <c r="X208" s="31">
        <v>195</v>
      </c>
      <c r="Y208" s="31" t="str">
        <f t="shared" si="75"/>
        <v> </v>
      </c>
      <c r="Z208" s="31"/>
    </row>
    <row r="209" spans="1:26" ht="10.5">
      <c r="A209" s="21" t="str">
        <f t="shared" si="57"/>
        <v> </v>
      </c>
      <c r="B209" s="22" t="str">
        <f t="shared" si="62"/>
        <v> </v>
      </c>
      <c r="C209" s="22" t="str">
        <f t="shared" si="58"/>
        <v> </v>
      </c>
      <c r="D209" s="22" t="str">
        <f t="shared" si="59"/>
        <v> </v>
      </c>
      <c r="E209" s="22"/>
      <c r="F209" s="22" t="str">
        <f t="shared" si="60"/>
        <v> </v>
      </c>
      <c r="G209" s="22" t="str">
        <f>+IF(A209=" "," ",IF(J210=" ",($H$2-SUM($C$12:C208)+D209),(1+$B$2/365*365/12)^$C$2*$B$2/365*365/12/((1+$B$2/365*365/12)^$C$2-1)*$H$2))</f>
        <v> </v>
      </c>
      <c r="H209" s="25" t="str">
        <f>+IF(J209=$J$2,XIRR($G$12:G209,$K$12:K209)," ")</f>
        <v> </v>
      </c>
      <c r="I209" s="25" t="str">
        <f>+IF(J209=$J$2,XIRR($F$12:F209,$K$12:K209)," ")</f>
        <v> </v>
      </c>
      <c r="J209" s="20" t="str">
        <f>IF(J208=" "," ",IF(EDATE(J208,1)&gt;$J$2," ",EDATE($J$13,L208)))</f>
        <v> </v>
      </c>
      <c r="K209" s="20" t="str">
        <f t="shared" si="61"/>
        <v> </v>
      </c>
      <c r="L209" s="19" t="str">
        <f t="shared" si="63"/>
        <v> </v>
      </c>
      <c r="M209" s="26" t="str">
        <f t="shared" si="64"/>
        <v> </v>
      </c>
      <c r="N209" s="26">
        <f t="shared" si="65"/>
        <v>0</v>
      </c>
      <c r="O209" s="19" t="str">
        <f t="shared" si="66"/>
        <v> </v>
      </c>
      <c r="P209" s="19" t="str">
        <f t="shared" si="67"/>
        <v> </v>
      </c>
      <c r="Q209" s="19" t="str">
        <f t="shared" si="68"/>
        <v> </v>
      </c>
      <c r="R209" s="23" t="str">
        <f t="shared" si="69"/>
        <v> </v>
      </c>
      <c r="S209" s="20" t="str">
        <f t="shared" si="74"/>
        <v> </v>
      </c>
      <c r="T209" s="19"/>
      <c r="U209" s="31">
        <v>196</v>
      </c>
      <c r="V209" s="31" t="str">
        <f t="shared" si="76"/>
        <v> </v>
      </c>
      <c r="W209" s="31"/>
      <c r="X209" s="31">
        <v>196</v>
      </c>
      <c r="Y209" s="31" t="str">
        <f t="shared" si="75"/>
        <v> </v>
      </c>
      <c r="Z209" s="31"/>
    </row>
    <row r="210" spans="1:26" ht="10.5">
      <c r="A210" s="21" t="str">
        <f t="shared" si="57"/>
        <v> </v>
      </c>
      <c r="B210" s="22" t="str">
        <f t="shared" si="62"/>
        <v> </v>
      </c>
      <c r="C210" s="22" t="str">
        <f t="shared" si="58"/>
        <v> </v>
      </c>
      <c r="D210" s="22" t="str">
        <f t="shared" si="59"/>
        <v> </v>
      </c>
      <c r="E210" s="22"/>
      <c r="F210" s="22" t="str">
        <f t="shared" si="60"/>
        <v> </v>
      </c>
      <c r="G210" s="22" t="str">
        <f>+IF(A210=" "," ",IF(J211=" ",($H$2-SUM($C$12:C209)+D210),(1+$B$2/365*365/12)^$C$2*$B$2/365*365/12/((1+$B$2/365*365/12)^$C$2-1)*$H$2))</f>
        <v> </v>
      </c>
      <c r="H210" s="25" t="str">
        <f>+IF(J210=$J$2,XIRR($G$12:G210,$K$12:K210)," ")</f>
        <v> </v>
      </c>
      <c r="I210" s="25" t="str">
        <f>+IF(J210=$J$2,XIRR($F$12:F210,$K$12:K210)," ")</f>
        <v> </v>
      </c>
      <c r="J210" s="20" t="str">
        <f>IF(J209=" "," ",IF(EDATE(J209,1)&gt;$J$2," ",EDATE($J$13,L209)))</f>
        <v> </v>
      </c>
      <c r="K210" s="20" t="str">
        <f t="shared" si="61"/>
        <v> </v>
      </c>
      <c r="L210" s="19" t="str">
        <f t="shared" si="63"/>
        <v> </v>
      </c>
      <c r="M210" s="26" t="str">
        <f t="shared" si="64"/>
        <v> </v>
      </c>
      <c r="N210" s="26">
        <f t="shared" si="65"/>
        <v>0</v>
      </c>
      <c r="O210" s="19" t="str">
        <f t="shared" si="66"/>
        <v> </v>
      </c>
      <c r="P210" s="19" t="str">
        <f t="shared" si="67"/>
        <v> </v>
      </c>
      <c r="Q210" s="19" t="str">
        <f t="shared" si="68"/>
        <v> </v>
      </c>
      <c r="R210" s="23" t="str">
        <f t="shared" si="69"/>
        <v> </v>
      </c>
      <c r="S210" s="20" t="str">
        <f t="shared" si="74"/>
        <v> </v>
      </c>
      <c r="T210" s="19"/>
      <c r="U210" s="31">
        <v>197</v>
      </c>
      <c r="V210" s="31" t="str">
        <f t="shared" si="76"/>
        <v> </v>
      </c>
      <c r="W210" s="31"/>
      <c r="X210" s="31">
        <v>197</v>
      </c>
      <c r="Y210" s="31" t="str">
        <f t="shared" si="75"/>
        <v> </v>
      </c>
      <c r="Z210" s="31"/>
    </row>
    <row r="211" spans="1:26" ht="10.5">
      <c r="A211" s="21" t="str">
        <f t="shared" si="57"/>
        <v> </v>
      </c>
      <c r="B211" s="22" t="str">
        <f t="shared" si="62"/>
        <v> </v>
      </c>
      <c r="C211" s="22" t="str">
        <f t="shared" si="58"/>
        <v> </v>
      </c>
      <c r="D211" s="22" t="str">
        <f t="shared" si="59"/>
        <v> </v>
      </c>
      <c r="E211" s="22"/>
      <c r="F211" s="22" t="str">
        <f t="shared" si="60"/>
        <v> </v>
      </c>
      <c r="G211" s="22" t="str">
        <f>+IF(A211=" "," ",IF(J212=" ",($H$2-SUM($C$12:C210)+D211),(1+$B$2/365*365/12)^$C$2*$B$2/365*365/12/((1+$B$2/365*365/12)^$C$2-1)*$H$2))</f>
        <v> </v>
      </c>
      <c r="H211" s="25" t="str">
        <f>+IF(J211=$J$2,XIRR($G$12:G211,$K$12:K211)," ")</f>
        <v> </v>
      </c>
      <c r="I211" s="25" t="str">
        <f>+IF(J211=$J$2,XIRR($F$12:F211,$K$12:K211)," ")</f>
        <v> </v>
      </c>
      <c r="J211" s="20" t="str">
        <f>IF(J210=" "," ",IF(EDATE(J210,1)&gt;$J$2," ",EDATE($J$13,L210)))</f>
        <v> </v>
      </c>
      <c r="K211" s="20" t="str">
        <f t="shared" si="61"/>
        <v> </v>
      </c>
      <c r="L211" s="19" t="str">
        <f t="shared" si="63"/>
        <v> </v>
      </c>
      <c r="M211" s="26" t="str">
        <f t="shared" si="64"/>
        <v> </v>
      </c>
      <c r="N211" s="26">
        <f t="shared" si="65"/>
        <v>0</v>
      </c>
      <c r="O211" s="19" t="str">
        <f t="shared" si="66"/>
        <v> </v>
      </c>
      <c r="P211" s="19" t="str">
        <f t="shared" si="67"/>
        <v> </v>
      </c>
      <c r="Q211" s="19" t="str">
        <f t="shared" si="68"/>
        <v> </v>
      </c>
      <c r="R211" s="23" t="str">
        <f t="shared" si="69"/>
        <v> </v>
      </c>
      <c r="S211" s="20" t="str">
        <f t="shared" si="74"/>
        <v> </v>
      </c>
      <c r="T211" s="19"/>
      <c r="U211" s="31">
        <v>198</v>
      </c>
      <c r="V211" s="31" t="str">
        <f t="shared" si="76"/>
        <v> </v>
      </c>
      <c r="W211" s="31"/>
      <c r="X211" s="31">
        <v>198</v>
      </c>
      <c r="Y211" s="31" t="str">
        <f t="shared" si="75"/>
        <v> </v>
      </c>
      <c r="Z211" s="31"/>
    </row>
    <row r="212" spans="1:26" ht="10.5">
      <c r="A212" s="21" t="str">
        <f aca="true" t="shared" si="77" ref="A212:A254">+IF(S212=" "," ",IF(WEEKDAY(S212)=7,S212+2,IF(WEEKDAY(S212)=1,S212+1,S212)))</f>
        <v> </v>
      </c>
      <c r="B212" s="22" t="str">
        <f t="shared" si="62"/>
        <v> </v>
      </c>
      <c r="C212" s="22" t="str">
        <f aca="true" t="shared" si="78" ref="C212:C254">+IF(A212=" "," ",G212-D212)</f>
        <v> </v>
      </c>
      <c r="D212" s="22" t="str">
        <f aca="true" t="shared" si="79" ref="D212:D254">+IF(A212=" "," ",(B212*$B$2/365*(M212+VALUE(N212)))-IF(A211&gt;J211,B212*$B$2/365*(A211-J211),0)+IF(A211&gt;J211,B211*$B$2/365*(A211-J211)))</f>
        <v> </v>
      </c>
      <c r="E212" s="22"/>
      <c r="F212" s="22" t="str">
        <f aca="true" t="shared" si="80" ref="F212:F253">+IF(A212=" "," ",C212+D212+IF(E212=" ",0,E212))</f>
        <v> </v>
      </c>
      <c r="G212" s="22" t="str">
        <f>+IF(A212=" "," ",IF(J213=" ",($H$2-SUM($C$12:C211)+D212),(1+$B$2/365*365/12)^$C$2*$B$2/365*365/12/((1+$B$2/365*365/12)^$C$2-1)*$H$2))</f>
        <v> </v>
      </c>
      <c r="H212" s="25" t="str">
        <f>+IF(J212=$J$2,XIRR($G$12:G212,$K$12:K212)," ")</f>
        <v> </v>
      </c>
      <c r="I212" s="25" t="str">
        <f>+IF(J212=$J$2,XIRR($F$12:F212,$K$12:K212)," ")</f>
        <v> </v>
      </c>
      <c r="J212" s="20" t="str">
        <f>IF(J211=" "," ",IF(EDATE(J211,1)&gt;$J$2," ",EDATE($J$13,L211)))</f>
        <v> </v>
      </c>
      <c r="K212" s="20" t="str">
        <f aca="true" t="shared" si="81" ref="K212:K253">IF(J213=" ",A212,VALUE(J212))</f>
        <v> </v>
      </c>
      <c r="L212" s="19" t="str">
        <f t="shared" si="63"/>
        <v> </v>
      </c>
      <c r="M212" s="26" t="str">
        <f t="shared" si="64"/>
        <v> </v>
      </c>
      <c r="N212" s="26">
        <f t="shared" si="65"/>
        <v>0</v>
      </c>
      <c r="O212" s="19" t="str">
        <f t="shared" si="66"/>
        <v> </v>
      </c>
      <c r="P212" s="19" t="str">
        <f t="shared" si="67"/>
        <v> </v>
      </c>
      <c r="Q212" s="19" t="str">
        <f t="shared" si="68"/>
        <v> </v>
      </c>
      <c r="R212" s="23" t="str">
        <f t="shared" si="69"/>
        <v> </v>
      </c>
      <c r="S212" s="20" t="str">
        <f t="shared" si="74"/>
        <v> </v>
      </c>
      <c r="T212" s="19"/>
      <c r="U212" s="31">
        <v>199</v>
      </c>
      <c r="V212" s="31" t="str">
        <f t="shared" si="76"/>
        <v> </v>
      </c>
      <c r="W212" s="31"/>
      <c r="X212" s="31">
        <v>199</v>
      </c>
      <c r="Y212" s="31" t="str">
        <f t="shared" si="75"/>
        <v> </v>
      </c>
      <c r="Z212" s="31"/>
    </row>
    <row r="213" spans="1:26" ht="10.5">
      <c r="A213" s="21" t="str">
        <f t="shared" si="77"/>
        <v> </v>
      </c>
      <c r="B213" s="22" t="str">
        <f aca="true" t="shared" si="82" ref="B213:B254">+IF(A213=" "," ",(B212-C212))</f>
        <v> </v>
      </c>
      <c r="C213" s="22" t="str">
        <f t="shared" si="78"/>
        <v> </v>
      </c>
      <c r="D213" s="22" t="str">
        <f t="shared" si="79"/>
        <v> </v>
      </c>
      <c r="E213" s="22"/>
      <c r="F213" s="22" t="str">
        <f t="shared" si="80"/>
        <v> </v>
      </c>
      <c r="G213" s="22" t="str">
        <f>+IF(A213=" "," ",IF(J214=" ",($H$2-SUM($C$12:C212)+D213),(1+$B$2/365*365/12)^$C$2*$B$2/365*365/12/((1+$B$2/365*365/12)^$C$2-1)*$H$2))</f>
        <v> </v>
      </c>
      <c r="H213" s="25" t="str">
        <f>+IF(J213=$J$2,XIRR($G$12:G213,$K$12:K213)," ")</f>
        <v> </v>
      </c>
      <c r="I213" s="25" t="str">
        <f>+IF(J213=$J$2,XIRR($F$12:F213,$K$12:K213)," ")</f>
        <v> </v>
      </c>
      <c r="J213" s="20" t="str">
        <f>IF(J212=" "," ",IF(EDATE(J212,1)&gt;$J$2," ",EDATE($J$13,L212)))</f>
        <v> </v>
      </c>
      <c r="K213" s="20" t="str">
        <f t="shared" si="81"/>
        <v> </v>
      </c>
      <c r="L213" s="19" t="str">
        <f aca="true" t="shared" si="83" ref="L213:L253">IF(J213=" "," ",L212+1)</f>
        <v> </v>
      </c>
      <c r="M213" s="26" t="str">
        <f aca="true" t="shared" si="84" ref="M213:M253">+IF(J213=" "," ",(J213-J212))</f>
        <v> </v>
      </c>
      <c r="N213" s="26">
        <f aca="true" t="shared" si="85" ref="N213:N253">IF(A214=" ",IF(J213=A213,0,(A213-J213)),0)</f>
        <v>0</v>
      </c>
      <c r="O213" s="19" t="str">
        <f aca="true" t="shared" si="86" ref="O213:O253">IF(J213=" "," ",DAY(J213))</f>
        <v> </v>
      </c>
      <c r="P213" s="19" t="str">
        <f aca="true" t="shared" si="87" ref="P213:P253">IF(J213=" "," ",MONTH(J213))</f>
        <v> </v>
      </c>
      <c r="Q213" s="19" t="str">
        <f aca="true" t="shared" si="88" ref="Q213:Q253">IF(J213=" "," ",YEAR(J213))</f>
        <v> </v>
      </c>
      <c r="R213" s="23" t="str">
        <f aca="true" t="shared" si="89" ref="R213:R253">IF(O213=" "," ",IF(AND(OR(O213=1,O213=2,O213=3,O213=4,O213=5,O213=6,O213=7),P213=1),CONCATENATE($T$12,"/",Q213),IF(AND(O213=28,P213=1),CONCATENATE($T$13,"/",Q213),IF(AND(O213=28,P213=5),CONCATENATE($T$14,"/",Q213),IF(AND(O213=5,P213=7),CONCATENATE($T$15,"/",Q213),IF(AND(O213=21,P213=9),CONCATENATE($T$16,"/",Q213),IF(AND(O213=31,P213=12),CONCATENATE($T$16,"/",Q213),J213)))))))</f>
        <v> </v>
      </c>
      <c r="S213" s="20" t="str">
        <f t="shared" si="74"/>
        <v> </v>
      </c>
      <c r="T213" s="19"/>
      <c r="U213" s="31">
        <v>200</v>
      </c>
      <c r="V213" s="31" t="str">
        <f t="shared" si="76"/>
        <v> </v>
      </c>
      <c r="W213" s="31"/>
      <c r="X213" s="31">
        <v>200</v>
      </c>
      <c r="Y213" s="31" t="str">
        <f t="shared" si="75"/>
        <v> </v>
      </c>
      <c r="Z213" s="31"/>
    </row>
    <row r="214" spans="1:26" ht="10.5">
      <c r="A214" s="21" t="str">
        <f t="shared" si="77"/>
        <v> </v>
      </c>
      <c r="B214" s="22" t="str">
        <f t="shared" si="82"/>
        <v> </v>
      </c>
      <c r="C214" s="22" t="str">
        <f t="shared" si="78"/>
        <v> </v>
      </c>
      <c r="D214" s="22" t="str">
        <f t="shared" si="79"/>
        <v> </v>
      </c>
      <c r="E214" s="22"/>
      <c r="F214" s="22" t="str">
        <f t="shared" si="80"/>
        <v> </v>
      </c>
      <c r="G214" s="22" t="str">
        <f>+IF(A214=" "," ",IF(J215=" ",($H$2-SUM($C$12:C213)+D214),(1+$B$2/365*365/12)^$C$2*$B$2/365*365/12/((1+$B$2/365*365/12)^$C$2-1)*$H$2))</f>
        <v> </v>
      </c>
      <c r="H214" s="25" t="str">
        <f>+IF(J214=$J$2,XIRR($G$12:G214,$K$12:K214)," ")</f>
        <v> </v>
      </c>
      <c r="I214" s="25" t="str">
        <f>+IF(J214=$J$2,XIRR($F$12:F214,$K$12:K214)," ")</f>
        <v> </v>
      </c>
      <c r="J214" s="20" t="str">
        <f>IF(J213=" "," ",IF(EDATE(J213,1)&gt;$J$2," ",EDATE($J$13,L213)))</f>
        <v> </v>
      </c>
      <c r="K214" s="20" t="str">
        <f t="shared" si="81"/>
        <v> </v>
      </c>
      <c r="L214" s="19" t="str">
        <f t="shared" si="83"/>
        <v> </v>
      </c>
      <c r="M214" s="26" t="str">
        <f t="shared" si="84"/>
        <v> </v>
      </c>
      <c r="N214" s="26">
        <f t="shared" si="85"/>
        <v>0</v>
      </c>
      <c r="O214" s="19" t="str">
        <f t="shared" si="86"/>
        <v> </v>
      </c>
      <c r="P214" s="19" t="str">
        <f t="shared" si="87"/>
        <v> </v>
      </c>
      <c r="Q214" s="19" t="str">
        <f t="shared" si="88"/>
        <v> </v>
      </c>
      <c r="R214" s="23" t="str">
        <f t="shared" si="89"/>
        <v> </v>
      </c>
      <c r="S214" s="20" t="str">
        <f t="shared" si="74"/>
        <v> </v>
      </c>
      <c r="T214" s="19"/>
      <c r="U214" s="31">
        <v>201</v>
      </c>
      <c r="V214" s="31" t="str">
        <f t="shared" si="76"/>
        <v> </v>
      </c>
      <c r="W214" s="31"/>
      <c r="X214" s="31">
        <v>201</v>
      </c>
      <c r="Y214" s="31" t="str">
        <f t="shared" si="75"/>
        <v> </v>
      </c>
      <c r="Z214" s="31"/>
    </row>
    <row r="215" spans="1:26" ht="10.5">
      <c r="A215" s="21" t="str">
        <f t="shared" si="77"/>
        <v> </v>
      </c>
      <c r="B215" s="22" t="str">
        <f t="shared" si="82"/>
        <v> </v>
      </c>
      <c r="C215" s="22" t="str">
        <f t="shared" si="78"/>
        <v> </v>
      </c>
      <c r="D215" s="22" t="str">
        <f t="shared" si="79"/>
        <v> </v>
      </c>
      <c r="E215" s="22"/>
      <c r="F215" s="22" t="str">
        <f t="shared" si="80"/>
        <v> </v>
      </c>
      <c r="G215" s="22" t="str">
        <f>+IF(A215=" "," ",IF(J216=" ",($H$2-SUM($C$12:C214)+D215),(1+$B$2/365*365/12)^$C$2*$B$2/365*365/12/((1+$B$2/365*365/12)^$C$2-1)*$H$2))</f>
        <v> </v>
      </c>
      <c r="H215" s="25" t="str">
        <f>+IF(J215=$J$2,XIRR($G$12:G215,$K$12:K215)," ")</f>
        <v> </v>
      </c>
      <c r="I215" s="25" t="str">
        <f>+IF(J215=$J$2,XIRR($F$12:F215,$K$12:K215)," ")</f>
        <v> </v>
      </c>
      <c r="J215" s="20" t="str">
        <f>IF(J214=" "," ",IF(EDATE(J214,1)&gt;$J$2," ",EDATE($J$13,L214)))</f>
        <v> </v>
      </c>
      <c r="K215" s="20" t="str">
        <f t="shared" si="81"/>
        <v> </v>
      </c>
      <c r="L215" s="19" t="str">
        <f t="shared" si="83"/>
        <v> </v>
      </c>
      <c r="M215" s="26" t="str">
        <f t="shared" si="84"/>
        <v> </v>
      </c>
      <c r="N215" s="26">
        <f t="shared" si="85"/>
        <v>0</v>
      </c>
      <c r="O215" s="19" t="str">
        <f t="shared" si="86"/>
        <v> </v>
      </c>
      <c r="P215" s="19" t="str">
        <f t="shared" si="87"/>
        <v> </v>
      </c>
      <c r="Q215" s="19" t="str">
        <f t="shared" si="88"/>
        <v> </v>
      </c>
      <c r="R215" s="23" t="str">
        <f t="shared" si="89"/>
        <v> </v>
      </c>
      <c r="S215" s="20" t="str">
        <f t="shared" si="74"/>
        <v> </v>
      </c>
      <c r="T215" s="19"/>
      <c r="U215" s="31">
        <v>202</v>
      </c>
      <c r="V215" s="31" t="str">
        <f t="shared" si="76"/>
        <v> </v>
      </c>
      <c r="W215" s="31"/>
      <c r="X215" s="31">
        <v>202</v>
      </c>
      <c r="Y215" s="31" t="str">
        <f t="shared" si="75"/>
        <v> </v>
      </c>
      <c r="Z215" s="31"/>
    </row>
    <row r="216" spans="1:26" ht="10.5">
      <c r="A216" s="21" t="str">
        <f t="shared" si="77"/>
        <v> </v>
      </c>
      <c r="B216" s="22" t="str">
        <f t="shared" si="82"/>
        <v> </v>
      </c>
      <c r="C216" s="22" t="str">
        <f t="shared" si="78"/>
        <v> </v>
      </c>
      <c r="D216" s="22" t="str">
        <f t="shared" si="79"/>
        <v> </v>
      </c>
      <c r="E216" s="22"/>
      <c r="F216" s="22" t="str">
        <f t="shared" si="80"/>
        <v> </v>
      </c>
      <c r="G216" s="22" t="str">
        <f>+IF(A216=" "," ",IF(J217=" ",($H$2-SUM($C$12:C215)+D216),(1+$B$2/365*365/12)^$C$2*$B$2/365*365/12/((1+$B$2/365*365/12)^$C$2-1)*$H$2))</f>
        <v> </v>
      </c>
      <c r="H216" s="25" t="str">
        <f>+IF(J216=$J$2,XIRR($G$12:G216,$K$12:K216)," ")</f>
        <v> </v>
      </c>
      <c r="I216" s="25" t="str">
        <f>+IF(J216=$J$2,XIRR($F$12:F216,$K$12:K216)," ")</f>
        <v> </v>
      </c>
      <c r="J216" s="20" t="str">
        <f>IF(J215=" "," ",IF(EDATE(J215,1)&gt;$J$2," ",EDATE($J$13,L215)))</f>
        <v> </v>
      </c>
      <c r="K216" s="20" t="str">
        <f t="shared" si="81"/>
        <v> </v>
      </c>
      <c r="L216" s="19" t="str">
        <f t="shared" si="83"/>
        <v> </v>
      </c>
      <c r="M216" s="26" t="str">
        <f t="shared" si="84"/>
        <v> </v>
      </c>
      <c r="N216" s="26">
        <f t="shared" si="85"/>
        <v>0</v>
      </c>
      <c r="O216" s="19" t="str">
        <f t="shared" si="86"/>
        <v> </v>
      </c>
      <c r="P216" s="19" t="str">
        <f t="shared" si="87"/>
        <v> </v>
      </c>
      <c r="Q216" s="19" t="str">
        <f t="shared" si="88"/>
        <v> </v>
      </c>
      <c r="R216" s="23" t="str">
        <f t="shared" si="89"/>
        <v> </v>
      </c>
      <c r="S216" s="20" t="str">
        <f t="shared" si="74"/>
        <v> </v>
      </c>
      <c r="T216" s="19"/>
      <c r="U216" s="31">
        <v>203</v>
      </c>
      <c r="V216" s="31" t="str">
        <f t="shared" si="76"/>
        <v> </v>
      </c>
      <c r="W216" s="31"/>
      <c r="X216" s="31">
        <v>203</v>
      </c>
      <c r="Y216" s="31" t="str">
        <f t="shared" si="75"/>
        <v> </v>
      </c>
      <c r="Z216" s="31"/>
    </row>
    <row r="217" spans="1:26" ht="10.5">
      <c r="A217" s="21" t="str">
        <f t="shared" si="77"/>
        <v> </v>
      </c>
      <c r="B217" s="22" t="str">
        <f t="shared" si="82"/>
        <v> </v>
      </c>
      <c r="C217" s="22" t="str">
        <f t="shared" si="78"/>
        <v> </v>
      </c>
      <c r="D217" s="22" t="str">
        <f t="shared" si="79"/>
        <v> </v>
      </c>
      <c r="E217" s="22" t="str">
        <f>IF(A218=" "," ",IF(U230=U230,SUM(V218:V229),W217+SUM(V218:V229))+IF(X230=X230,SUM(Y218:Y229),Z217+SUM(Y218:Y229)))</f>
        <v> </v>
      </c>
      <c r="F217" s="22" t="str">
        <f t="shared" si="80"/>
        <v> </v>
      </c>
      <c r="G217" s="22" t="str">
        <f>+IF(A217=" "," ",IF(J218=" ",($H$2-SUM($C$12:C216)+D217),(1+$B$2/365*365/12)^$C$2*$B$2/365*365/12/((1+$B$2/365*365/12)^$C$2-1)*$H$2))</f>
        <v> </v>
      </c>
      <c r="H217" s="25" t="str">
        <f>+IF(J217=$J$2,XIRR($G$12:G217,$K$12:K217)," ")</f>
        <v> </v>
      </c>
      <c r="I217" s="25" t="str">
        <f>+IF(J217=$J$2,XIRR($F$12:F217,$K$12:K217)," ")</f>
        <v> </v>
      </c>
      <c r="J217" s="20" t="str">
        <f>IF(J216=" "," ",IF(EDATE(J216,1)&gt;$J$2," ",EDATE($J$13,L216)))</f>
        <v> </v>
      </c>
      <c r="K217" s="20" t="str">
        <f t="shared" si="81"/>
        <v> </v>
      </c>
      <c r="L217" s="19" t="str">
        <f t="shared" si="83"/>
        <v> </v>
      </c>
      <c r="M217" s="26" t="str">
        <f t="shared" si="84"/>
        <v> </v>
      </c>
      <c r="N217" s="26">
        <f t="shared" si="85"/>
        <v>0</v>
      </c>
      <c r="O217" s="19" t="str">
        <f t="shared" si="86"/>
        <v> </v>
      </c>
      <c r="P217" s="19" t="str">
        <f t="shared" si="87"/>
        <v> </v>
      </c>
      <c r="Q217" s="19" t="str">
        <f t="shared" si="88"/>
        <v> </v>
      </c>
      <c r="R217" s="23" t="str">
        <f t="shared" si="89"/>
        <v> </v>
      </c>
      <c r="S217" s="20" t="str">
        <f t="shared" si="74"/>
        <v> </v>
      </c>
      <c r="T217" s="19"/>
      <c r="U217" s="31">
        <v>204</v>
      </c>
      <c r="V217" s="31" t="str">
        <f t="shared" si="76"/>
        <v> </v>
      </c>
      <c r="W217" s="31">
        <f>+$F$2</f>
        <v>88333</v>
      </c>
      <c r="X217" s="31">
        <v>204</v>
      </c>
      <c r="Y217" s="31" t="str">
        <f t="shared" si="75"/>
        <v> </v>
      </c>
      <c r="Z217" s="31" t="e">
        <f>+instruction!$D$23*annuity!B218</f>
        <v>#VALUE!</v>
      </c>
    </row>
    <row r="218" spans="1:26" ht="10.5">
      <c r="A218" s="21" t="str">
        <f t="shared" si="77"/>
        <v> </v>
      </c>
      <c r="B218" s="22" t="str">
        <f t="shared" si="82"/>
        <v> </v>
      </c>
      <c r="C218" s="22" t="str">
        <f t="shared" si="78"/>
        <v> </v>
      </c>
      <c r="D218" s="22" t="str">
        <f t="shared" si="79"/>
        <v> </v>
      </c>
      <c r="E218" s="22"/>
      <c r="F218" s="22" t="str">
        <f t="shared" si="80"/>
        <v> </v>
      </c>
      <c r="G218" s="22" t="str">
        <f>+IF(A218=" "," ",IF(J219=" ",($H$2-SUM($C$12:C217)+D218),(1+$B$2/365*365/12)^$C$2*$B$2/365*365/12/((1+$B$2/365*365/12)^$C$2-1)*$H$2))</f>
        <v> </v>
      </c>
      <c r="H218" s="25" t="str">
        <f>+IF(J218=$J$2,XIRR($G$12:G218,$K$12:K218)," ")</f>
        <v> </v>
      </c>
      <c r="I218" s="25" t="str">
        <f>+IF(J218=$J$2,XIRR($F$12:F218,$K$12:K218)," ")</f>
        <v> </v>
      </c>
      <c r="J218" s="20" t="str">
        <f>IF(J217=" "," ",IF(EDATE(J217,1)&gt;$J$2," ",EDATE($J$13,L217)))</f>
        <v> </v>
      </c>
      <c r="K218" s="20" t="str">
        <f t="shared" si="81"/>
        <v> </v>
      </c>
      <c r="L218" s="19" t="str">
        <f t="shared" si="83"/>
        <v> </v>
      </c>
      <c r="M218" s="26" t="str">
        <f t="shared" si="84"/>
        <v> </v>
      </c>
      <c r="N218" s="26">
        <f t="shared" si="85"/>
        <v>0</v>
      </c>
      <c r="O218" s="19" t="str">
        <f t="shared" si="86"/>
        <v> </v>
      </c>
      <c r="P218" s="19" t="str">
        <f t="shared" si="87"/>
        <v> </v>
      </c>
      <c r="Q218" s="19" t="str">
        <f t="shared" si="88"/>
        <v> </v>
      </c>
      <c r="R218" s="23" t="str">
        <f t="shared" si="89"/>
        <v> </v>
      </c>
      <c r="S218" s="20" t="str">
        <f t="shared" si="74"/>
        <v> </v>
      </c>
      <c r="T218" s="19"/>
      <c r="U218" s="31">
        <v>205</v>
      </c>
      <c r="V218" s="31" t="str">
        <f t="shared" si="76"/>
        <v> </v>
      </c>
      <c r="W218" s="31"/>
      <c r="X218" s="31">
        <v>205</v>
      </c>
      <c r="Y218" s="31" t="str">
        <f aca="true" t="shared" si="90" ref="Y218:Y229">IF(A218=" "," ",($Z$217/12))</f>
        <v> </v>
      </c>
      <c r="Z218" s="31"/>
    </row>
    <row r="219" spans="1:26" ht="10.5">
      <c r="A219" s="21" t="str">
        <f t="shared" si="77"/>
        <v> </v>
      </c>
      <c r="B219" s="22" t="str">
        <f t="shared" si="82"/>
        <v> </v>
      </c>
      <c r="C219" s="22" t="str">
        <f t="shared" si="78"/>
        <v> </v>
      </c>
      <c r="D219" s="22" t="str">
        <f t="shared" si="79"/>
        <v> </v>
      </c>
      <c r="E219" s="22"/>
      <c r="F219" s="22" t="str">
        <f t="shared" si="80"/>
        <v> </v>
      </c>
      <c r="G219" s="22" t="str">
        <f>+IF(A219=" "," ",IF(J220=" ",($H$2-SUM($C$12:C218)+D219),(1+$B$2/365*365/12)^$C$2*$B$2/365*365/12/((1+$B$2/365*365/12)^$C$2-1)*$H$2))</f>
        <v> </v>
      </c>
      <c r="H219" s="25" t="str">
        <f>+IF(J219=$J$2,XIRR($G$12:G219,$K$12:K219)," ")</f>
        <v> </v>
      </c>
      <c r="I219" s="25" t="str">
        <f>+IF(J219=$J$2,XIRR($F$12:F219,$K$12:K219)," ")</f>
        <v> </v>
      </c>
      <c r="J219" s="20" t="str">
        <f>IF(J218=" "," ",IF(EDATE(J218,1)&gt;$J$2," ",EDATE($J$13,L218)))</f>
        <v> </v>
      </c>
      <c r="K219" s="20" t="str">
        <f t="shared" si="81"/>
        <v> </v>
      </c>
      <c r="L219" s="19" t="str">
        <f t="shared" si="83"/>
        <v> </v>
      </c>
      <c r="M219" s="26" t="str">
        <f t="shared" si="84"/>
        <v> </v>
      </c>
      <c r="N219" s="26">
        <f t="shared" si="85"/>
        <v>0</v>
      </c>
      <c r="O219" s="19" t="str">
        <f t="shared" si="86"/>
        <v> </v>
      </c>
      <c r="P219" s="19" t="str">
        <f t="shared" si="87"/>
        <v> </v>
      </c>
      <c r="Q219" s="19" t="str">
        <f t="shared" si="88"/>
        <v> </v>
      </c>
      <c r="R219" s="23" t="str">
        <f t="shared" si="89"/>
        <v> </v>
      </c>
      <c r="S219" s="20" t="str">
        <f t="shared" si="74"/>
        <v> </v>
      </c>
      <c r="T219" s="19"/>
      <c r="U219" s="31">
        <v>206</v>
      </c>
      <c r="V219" s="31" t="str">
        <f t="shared" si="76"/>
        <v> </v>
      </c>
      <c r="W219" s="31"/>
      <c r="X219" s="31">
        <v>206</v>
      </c>
      <c r="Y219" s="31" t="str">
        <f t="shared" si="90"/>
        <v> </v>
      </c>
      <c r="Z219" s="31"/>
    </row>
    <row r="220" spans="1:26" ht="10.5">
      <c r="A220" s="21" t="str">
        <f t="shared" si="77"/>
        <v> </v>
      </c>
      <c r="B220" s="22" t="str">
        <f t="shared" si="82"/>
        <v> </v>
      </c>
      <c r="C220" s="22" t="str">
        <f t="shared" si="78"/>
        <v> </v>
      </c>
      <c r="D220" s="22" t="str">
        <f t="shared" si="79"/>
        <v> </v>
      </c>
      <c r="E220" s="22"/>
      <c r="F220" s="22" t="str">
        <f t="shared" si="80"/>
        <v> </v>
      </c>
      <c r="G220" s="22" t="str">
        <f>+IF(A220=" "," ",IF(J221=" ",($H$2-SUM($C$12:C219)+D220),(1+$B$2/365*365/12)^$C$2*$B$2/365*365/12/((1+$B$2/365*365/12)^$C$2-1)*$H$2))</f>
        <v> </v>
      </c>
      <c r="H220" s="25" t="str">
        <f>+IF(J220=$J$2,XIRR($G$12:G220,$K$12:K220)," ")</f>
        <v> </v>
      </c>
      <c r="I220" s="25" t="str">
        <f>+IF(J220=$J$2,XIRR($F$12:F220,$K$12:K220)," ")</f>
        <v> </v>
      </c>
      <c r="J220" s="20" t="str">
        <f>IF(J219=" "," ",IF(EDATE(J219,1)&gt;$J$2," ",EDATE($J$13,L219)))</f>
        <v> </v>
      </c>
      <c r="K220" s="20" t="str">
        <f t="shared" si="81"/>
        <v> </v>
      </c>
      <c r="L220" s="19" t="str">
        <f t="shared" si="83"/>
        <v> </v>
      </c>
      <c r="M220" s="26" t="str">
        <f t="shared" si="84"/>
        <v> </v>
      </c>
      <c r="N220" s="26">
        <f t="shared" si="85"/>
        <v>0</v>
      </c>
      <c r="O220" s="19" t="str">
        <f t="shared" si="86"/>
        <v> </v>
      </c>
      <c r="P220" s="19" t="str">
        <f t="shared" si="87"/>
        <v> </v>
      </c>
      <c r="Q220" s="19" t="str">
        <f t="shared" si="88"/>
        <v> </v>
      </c>
      <c r="R220" s="23" t="str">
        <f t="shared" si="89"/>
        <v> </v>
      </c>
      <c r="S220" s="20" t="str">
        <f t="shared" si="74"/>
        <v> </v>
      </c>
      <c r="T220" s="19"/>
      <c r="U220" s="31">
        <v>207</v>
      </c>
      <c r="V220" s="31" t="str">
        <f t="shared" si="76"/>
        <v> </v>
      </c>
      <c r="W220" s="31"/>
      <c r="X220" s="31">
        <v>207</v>
      </c>
      <c r="Y220" s="31" t="str">
        <f t="shared" si="90"/>
        <v> </v>
      </c>
      <c r="Z220" s="31"/>
    </row>
    <row r="221" spans="1:26" ht="10.5">
      <c r="A221" s="21" t="str">
        <f t="shared" si="77"/>
        <v> </v>
      </c>
      <c r="B221" s="22" t="str">
        <f t="shared" si="82"/>
        <v> </v>
      </c>
      <c r="C221" s="22" t="str">
        <f t="shared" si="78"/>
        <v> </v>
      </c>
      <c r="D221" s="22" t="str">
        <f t="shared" si="79"/>
        <v> </v>
      </c>
      <c r="E221" s="22"/>
      <c r="F221" s="22" t="str">
        <f t="shared" si="80"/>
        <v> </v>
      </c>
      <c r="G221" s="22" t="str">
        <f>+IF(A221=" "," ",IF(J222=" ",($H$2-SUM($C$12:C220)+D221),(1+$B$2/365*365/12)^$C$2*$B$2/365*365/12/((1+$B$2/365*365/12)^$C$2-1)*$H$2))</f>
        <v> </v>
      </c>
      <c r="H221" s="25" t="str">
        <f>+IF(J221=$J$2,XIRR($G$12:G221,$K$12:K221)," ")</f>
        <v> </v>
      </c>
      <c r="I221" s="25" t="str">
        <f>+IF(J221=$J$2,XIRR($F$12:F221,$K$12:K221)," ")</f>
        <v> </v>
      </c>
      <c r="J221" s="20" t="str">
        <f>IF(J220=" "," ",IF(EDATE(J220,1)&gt;$J$2," ",EDATE($J$13,L220)))</f>
        <v> </v>
      </c>
      <c r="K221" s="20" t="str">
        <f t="shared" si="81"/>
        <v> </v>
      </c>
      <c r="L221" s="19" t="str">
        <f t="shared" si="83"/>
        <v> </v>
      </c>
      <c r="M221" s="26" t="str">
        <f t="shared" si="84"/>
        <v> </v>
      </c>
      <c r="N221" s="26">
        <f t="shared" si="85"/>
        <v>0</v>
      </c>
      <c r="O221" s="19" t="str">
        <f t="shared" si="86"/>
        <v> </v>
      </c>
      <c r="P221" s="19" t="str">
        <f t="shared" si="87"/>
        <v> </v>
      </c>
      <c r="Q221" s="19" t="str">
        <f t="shared" si="88"/>
        <v> </v>
      </c>
      <c r="R221" s="23" t="str">
        <f t="shared" si="89"/>
        <v> </v>
      </c>
      <c r="S221" s="20" t="str">
        <f t="shared" si="74"/>
        <v> </v>
      </c>
      <c r="T221" s="19"/>
      <c r="U221" s="31">
        <v>208</v>
      </c>
      <c r="V221" s="31" t="str">
        <f t="shared" si="76"/>
        <v> </v>
      </c>
      <c r="W221" s="31"/>
      <c r="X221" s="31">
        <v>208</v>
      </c>
      <c r="Y221" s="31" t="str">
        <f t="shared" si="90"/>
        <v> </v>
      </c>
      <c r="Z221" s="31"/>
    </row>
    <row r="222" spans="1:26" ht="10.5">
      <c r="A222" s="21" t="str">
        <f t="shared" si="77"/>
        <v> </v>
      </c>
      <c r="B222" s="22" t="str">
        <f t="shared" si="82"/>
        <v> </v>
      </c>
      <c r="C222" s="22" t="str">
        <f t="shared" si="78"/>
        <v> </v>
      </c>
      <c r="D222" s="22" t="str">
        <f t="shared" si="79"/>
        <v> </v>
      </c>
      <c r="E222" s="22"/>
      <c r="F222" s="22" t="str">
        <f t="shared" si="80"/>
        <v> </v>
      </c>
      <c r="G222" s="22" t="str">
        <f>+IF(A222=" "," ",IF(J223=" ",($H$2-SUM($C$12:C221)+D222),(1+$B$2/365*365/12)^$C$2*$B$2/365*365/12/((1+$B$2/365*365/12)^$C$2-1)*$H$2))</f>
        <v> </v>
      </c>
      <c r="H222" s="25" t="str">
        <f>+IF(J222=$J$2,XIRR($G$12:G222,$K$12:K222)," ")</f>
        <v> </v>
      </c>
      <c r="I222" s="25" t="str">
        <f>+IF(J222=$J$2,XIRR($F$12:F222,$K$12:K222)," ")</f>
        <v> </v>
      </c>
      <c r="J222" s="20" t="str">
        <f>IF(J221=" "," ",IF(EDATE(J221,1)&gt;$J$2," ",EDATE($J$13,L221)))</f>
        <v> </v>
      </c>
      <c r="K222" s="20" t="str">
        <f t="shared" si="81"/>
        <v> </v>
      </c>
      <c r="L222" s="19" t="str">
        <f t="shared" si="83"/>
        <v> </v>
      </c>
      <c r="M222" s="26" t="str">
        <f t="shared" si="84"/>
        <v> </v>
      </c>
      <c r="N222" s="26">
        <f t="shared" si="85"/>
        <v>0</v>
      </c>
      <c r="O222" s="19" t="str">
        <f t="shared" si="86"/>
        <v> </v>
      </c>
      <c r="P222" s="19" t="str">
        <f t="shared" si="87"/>
        <v> </v>
      </c>
      <c r="Q222" s="19" t="str">
        <f t="shared" si="88"/>
        <v> </v>
      </c>
      <c r="R222" s="23" t="str">
        <f t="shared" si="89"/>
        <v> </v>
      </c>
      <c r="S222" s="20" t="str">
        <f t="shared" si="74"/>
        <v> </v>
      </c>
      <c r="T222" s="19"/>
      <c r="U222" s="31">
        <v>209</v>
      </c>
      <c r="V222" s="31" t="str">
        <f t="shared" si="76"/>
        <v> </v>
      </c>
      <c r="W222" s="31"/>
      <c r="X222" s="31">
        <v>209</v>
      </c>
      <c r="Y222" s="31" t="str">
        <f t="shared" si="90"/>
        <v> </v>
      </c>
      <c r="Z222" s="31"/>
    </row>
    <row r="223" spans="1:26" ht="10.5">
      <c r="A223" s="21" t="str">
        <f t="shared" si="77"/>
        <v> </v>
      </c>
      <c r="B223" s="22" t="str">
        <f t="shared" si="82"/>
        <v> </v>
      </c>
      <c r="C223" s="22" t="str">
        <f t="shared" si="78"/>
        <v> </v>
      </c>
      <c r="D223" s="22" t="str">
        <f t="shared" si="79"/>
        <v> </v>
      </c>
      <c r="E223" s="22"/>
      <c r="F223" s="22" t="str">
        <f t="shared" si="80"/>
        <v> </v>
      </c>
      <c r="G223" s="22" t="str">
        <f>+IF(A223=" "," ",IF(J224=" ",($H$2-SUM($C$12:C222)+D223),(1+$B$2/365*365/12)^$C$2*$B$2/365*365/12/((1+$B$2/365*365/12)^$C$2-1)*$H$2))</f>
        <v> </v>
      </c>
      <c r="H223" s="25" t="str">
        <f>+IF(J223=$J$2,XIRR($G$12:G223,$K$12:K223)," ")</f>
        <v> </v>
      </c>
      <c r="I223" s="25" t="str">
        <f>+IF(J223=$J$2,XIRR($F$12:F223,$K$12:K223)," ")</f>
        <v> </v>
      </c>
      <c r="J223" s="20" t="str">
        <f>IF(J222=" "," ",IF(EDATE(J222,1)&gt;$J$2," ",EDATE($J$13,L222)))</f>
        <v> </v>
      </c>
      <c r="K223" s="20" t="str">
        <f t="shared" si="81"/>
        <v> </v>
      </c>
      <c r="L223" s="19" t="str">
        <f t="shared" si="83"/>
        <v> </v>
      </c>
      <c r="M223" s="26" t="str">
        <f t="shared" si="84"/>
        <v> </v>
      </c>
      <c r="N223" s="26">
        <f t="shared" si="85"/>
        <v>0</v>
      </c>
      <c r="O223" s="19" t="str">
        <f t="shared" si="86"/>
        <v> </v>
      </c>
      <c r="P223" s="19" t="str">
        <f t="shared" si="87"/>
        <v> </v>
      </c>
      <c r="Q223" s="19" t="str">
        <f t="shared" si="88"/>
        <v> </v>
      </c>
      <c r="R223" s="23" t="str">
        <f t="shared" si="89"/>
        <v> </v>
      </c>
      <c r="S223" s="20" t="str">
        <f t="shared" si="74"/>
        <v> </v>
      </c>
      <c r="T223" s="19"/>
      <c r="U223" s="31">
        <v>210</v>
      </c>
      <c r="V223" s="31" t="str">
        <f t="shared" si="76"/>
        <v> </v>
      </c>
      <c r="W223" s="31"/>
      <c r="X223" s="31">
        <v>210</v>
      </c>
      <c r="Y223" s="31" t="str">
        <f t="shared" si="90"/>
        <v> </v>
      </c>
      <c r="Z223" s="31"/>
    </row>
    <row r="224" spans="1:26" ht="10.5">
      <c r="A224" s="21" t="str">
        <f t="shared" si="77"/>
        <v> </v>
      </c>
      <c r="B224" s="22" t="str">
        <f t="shared" si="82"/>
        <v> </v>
      </c>
      <c r="C224" s="22" t="str">
        <f t="shared" si="78"/>
        <v> </v>
      </c>
      <c r="D224" s="22" t="str">
        <f t="shared" si="79"/>
        <v> </v>
      </c>
      <c r="E224" s="22"/>
      <c r="F224" s="22" t="str">
        <f t="shared" si="80"/>
        <v> </v>
      </c>
      <c r="G224" s="22" t="str">
        <f>+IF(A224=" "," ",IF(J225=" ",($H$2-SUM($C$12:C223)+D224),(1+$B$2/365*365/12)^$C$2*$B$2/365*365/12/((1+$B$2/365*365/12)^$C$2-1)*$H$2))</f>
        <v> </v>
      </c>
      <c r="H224" s="25" t="str">
        <f>+IF(J224=$J$2,XIRR($G$12:G224,$K$12:K224)," ")</f>
        <v> </v>
      </c>
      <c r="I224" s="25" t="str">
        <f>+IF(J224=$J$2,XIRR($F$12:F224,$K$12:K224)," ")</f>
        <v> </v>
      </c>
      <c r="J224" s="20" t="str">
        <f>IF(J223=" "," ",IF(EDATE(J223,1)&gt;$J$2," ",EDATE($J$13,L223)))</f>
        <v> </v>
      </c>
      <c r="K224" s="20" t="str">
        <f t="shared" si="81"/>
        <v> </v>
      </c>
      <c r="L224" s="19" t="str">
        <f t="shared" si="83"/>
        <v> </v>
      </c>
      <c r="M224" s="26" t="str">
        <f t="shared" si="84"/>
        <v> </v>
      </c>
      <c r="N224" s="26">
        <f t="shared" si="85"/>
        <v>0</v>
      </c>
      <c r="O224" s="19" t="str">
        <f t="shared" si="86"/>
        <v> </v>
      </c>
      <c r="P224" s="19" t="str">
        <f t="shared" si="87"/>
        <v> </v>
      </c>
      <c r="Q224" s="19" t="str">
        <f t="shared" si="88"/>
        <v> </v>
      </c>
      <c r="R224" s="23" t="str">
        <f t="shared" si="89"/>
        <v> </v>
      </c>
      <c r="S224" s="20" t="str">
        <f t="shared" si="74"/>
        <v> </v>
      </c>
      <c r="T224" s="19"/>
      <c r="U224" s="31">
        <v>211</v>
      </c>
      <c r="V224" s="31" t="str">
        <f t="shared" si="76"/>
        <v> </v>
      </c>
      <c r="W224" s="31"/>
      <c r="X224" s="31">
        <v>211</v>
      </c>
      <c r="Y224" s="31" t="str">
        <f t="shared" si="90"/>
        <v> </v>
      </c>
      <c r="Z224" s="31"/>
    </row>
    <row r="225" spans="1:26" ht="10.5">
      <c r="A225" s="21" t="str">
        <f t="shared" si="77"/>
        <v> </v>
      </c>
      <c r="B225" s="22" t="str">
        <f t="shared" si="82"/>
        <v> </v>
      </c>
      <c r="C225" s="22" t="str">
        <f t="shared" si="78"/>
        <v> </v>
      </c>
      <c r="D225" s="22" t="str">
        <f t="shared" si="79"/>
        <v> </v>
      </c>
      <c r="E225" s="22"/>
      <c r="F225" s="22" t="str">
        <f t="shared" si="80"/>
        <v> </v>
      </c>
      <c r="G225" s="22" t="str">
        <f>+IF(A225=" "," ",IF(J226=" ",($H$2-SUM($C$12:C224)+D225),(1+$B$2/365*365/12)^$C$2*$B$2/365*365/12/((1+$B$2/365*365/12)^$C$2-1)*$H$2))</f>
        <v> </v>
      </c>
      <c r="H225" s="25" t="str">
        <f>+IF(J225=$J$2,XIRR($G$12:G225,$K$12:K225)," ")</f>
        <v> </v>
      </c>
      <c r="I225" s="25" t="str">
        <f>+IF(J225=$J$2,XIRR($F$12:F225,$K$12:K225)," ")</f>
        <v> </v>
      </c>
      <c r="J225" s="20" t="str">
        <f>IF(J224=" "," ",IF(EDATE(J224,1)&gt;$J$2," ",EDATE($J$13,L224)))</f>
        <v> </v>
      </c>
      <c r="K225" s="20" t="str">
        <f t="shared" si="81"/>
        <v> </v>
      </c>
      <c r="L225" s="19" t="str">
        <f t="shared" si="83"/>
        <v> </v>
      </c>
      <c r="M225" s="26" t="str">
        <f t="shared" si="84"/>
        <v> </v>
      </c>
      <c r="N225" s="26">
        <f t="shared" si="85"/>
        <v>0</v>
      </c>
      <c r="O225" s="19" t="str">
        <f t="shared" si="86"/>
        <v> </v>
      </c>
      <c r="P225" s="19" t="str">
        <f t="shared" si="87"/>
        <v> </v>
      </c>
      <c r="Q225" s="19" t="str">
        <f t="shared" si="88"/>
        <v> </v>
      </c>
      <c r="R225" s="23" t="str">
        <f t="shared" si="89"/>
        <v> </v>
      </c>
      <c r="S225" s="20" t="str">
        <f t="shared" si="74"/>
        <v> </v>
      </c>
      <c r="T225" s="19"/>
      <c r="U225" s="31">
        <v>212</v>
      </c>
      <c r="V225" s="31" t="str">
        <f t="shared" si="76"/>
        <v> </v>
      </c>
      <c r="W225" s="31"/>
      <c r="X225" s="31">
        <v>212</v>
      </c>
      <c r="Y225" s="31" t="str">
        <f t="shared" si="90"/>
        <v> </v>
      </c>
      <c r="Z225" s="31"/>
    </row>
    <row r="226" spans="1:26" ht="10.5">
      <c r="A226" s="21" t="str">
        <f t="shared" si="77"/>
        <v> </v>
      </c>
      <c r="B226" s="22" t="str">
        <f t="shared" si="82"/>
        <v> </v>
      </c>
      <c r="C226" s="22" t="str">
        <f t="shared" si="78"/>
        <v> </v>
      </c>
      <c r="D226" s="22" t="str">
        <f t="shared" si="79"/>
        <v> </v>
      </c>
      <c r="E226" s="22"/>
      <c r="F226" s="22" t="str">
        <f t="shared" si="80"/>
        <v> </v>
      </c>
      <c r="G226" s="22" t="str">
        <f>+IF(A226=" "," ",IF(J227=" ",($H$2-SUM($C$12:C225)+D226),(1+$B$2/365*365/12)^$C$2*$B$2/365*365/12/((1+$B$2/365*365/12)^$C$2-1)*$H$2))</f>
        <v> </v>
      </c>
      <c r="H226" s="25" t="str">
        <f>+IF(J226=$J$2,XIRR($G$12:G226,$K$12:K226)," ")</f>
        <v> </v>
      </c>
      <c r="I226" s="25" t="str">
        <f>+IF(J226=$J$2,XIRR($F$12:F226,$K$12:K226)," ")</f>
        <v> </v>
      </c>
      <c r="J226" s="20" t="str">
        <f>IF(J225=" "," ",IF(EDATE(J225,1)&gt;$J$2," ",EDATE($J$13,L225)))</f>
        <v> </v>
      </c>
      <c r="K226" s="20" t="str">
        <f t="shared" si="81"/>
        <v> </v>
      </c>
      <c r="L226" s="19" t="str">
        <f t="shared" si="83"/>
        <v> </v>
      </c>
      <c r="M226" s="26" t="str">
        <f t="shared" si="84"/>
        <v> </v>
      </c>
      <c r="N226" s="26">
        <f t="shared" si="85"/>
        <v>0</v>
      </c>
      <c r="O226" s="19" t="str">
        <f t="shared" si="86"/>
        <v> </v>
      </c>
      <c r="P226" s="19" t="str">
        <f t="shared" si="87"/>
        <v> </v>
      </c>
      <c r="Q226" s="19" t="str">
        <f t="shared" si="88"/>
        <v> </v>
      </c>
      <c r="R226" s="23" t="str">
        <f t="shared" si="89"/>
        <v> </v>
      </c>
      <c r="S226" s="20" t="str">
        <f t="shared" si="74"/>
        <v> </v>
      </c>
      <c r="T226" s="19"/>
      <c r="U226" s="31">
        <v>213</v>
      </c>
      <c r="V226" s="31" t="str">
        <f t="shared" si="76"/>
        <v> </v>
      </c>
      <c r="W226" s="31"/>
      <c r="X226" s="31">
        <v>213</v>
      </c>
      <c r="Y226" s="31" t="str">
        <f t="shared" si="90"/>
        <v> </v>
      </c>
      <c r="Z226" s="31"/>
    </row>
    <row r="227" spans="1:26" ht="10.5">
      <c r="A227" s="21" t="str">
        <f t="shared" si="77"/>
        <v> </v>
      </c>
      <c r="B227" s="22" t="str">
        <f t="shared" si="82"/>
        <v> </v>
      </c>
      <c r="C227" s="22" t="str">
        <f t="shared" si="78"/>
        <v> </v>
      </c>
      <c r="D227" s="22" t="str">
        <f t="shared" si="79"/>
        <v> </v>
      </c>
      <c r="E227" s="22"/>
      <c r="F227" s="22" t="str">
        <f t="shared" si="80"/>
        <v> </v>
      </c>
      <c r="G227" s="22" t="str">
        <f>+IF(A227=" "," ",IF(J228=" ",($H$2-SUM($C$12:C226)+D227),(1+$B$2/365*365/12)^$C$2*$B$2/365*365/12/((1+$B$2/365*365/12)^$C$2-1)*$H$2))</f>
        <v> </v>
      </c>
      <c r="H227" s="25" t="str">
        <f>+IF(J227=$J$2,XIRR($G$12:G227,$K$12:K227)," ")</f>
        <v> </v>
      </c>
      <c r="I227" s="25" t="str">
        <f>+IF(J227=$J$2,XIRR($F$12:F227,$K$12:K227)," ")</f>
        <v> </v>
      </c>
      <c r="J227" s="20" t="str">
        <f>IF(J226=" "," ",IF(EDATE(J226,1)&gt;$J$2," ",EDATE($J$13,L226)))</f>
        <v> </v>
      </c>
      <c r="K227" s="20" t="str">
        <f t="shared" si="81"/>
        <v> </v>
      </c>
      <c r="L227" s="19" t="str">
        <f t="shared" si="83"/>
        <v> </v>
      </c>
      <c r="M227" s="26" t="str">
        <f t="shared" si="84"/>
        <v> </v>
      </c>
      <c r="N227" s="26">
        <f t="shared" si="85"/>
        <v>0</v>
      </c>
      <c r="O227" s="19" t="str">
        <f t="shared" si="86"/>
        <v> </v>
      </c>
      <c r="P227" s="19" t="str">
        <f t="shared" si="87"/>
        <v> </v>
      </c>
      <c r="Q227" s="19" t="str">
        <f t="shared" si="88"/>
        <v> </v>
      </c>
      <c r="R227" s="23" t="str">
        <f t="shared" si="89"/>
        <v> </v>
      </c>
      <c r="S227" s="20" t="str">
        <f t="shared" si="74"/>
        <v> </v>
      </c>
      <c r="T227" s="19"/>
      <c r="U227" s="31">
        <v>214</v>
      </c>
      <c r="V227" s="31" t="str">
        <f t="shared" si="76"/>
        <v> </v>
      </c>
      <c r="W227" s="31"/>
      <c r="X227" s="31">
        <v>214</v>
      </c>
      <c r="Y227" s="31" t="str">
        <f t="shared" si="90"/>
        <v> </v>
      </c>
      <c r="Z227" s="31"/>
    </row>
    <row r="228" spans="1:26" ht="10.5">
      <c r="A228" s="21" t="str">
        <f t="shared" si="77"/>
        <v> </v>
      </c>
      <c r="B228" s="22" t="str">
        <f t="shared" si="82"/>
        <v> </v>
      </c>
      <c r="C228" s="22" t="str">
        <f t="shared" si="78"/>
        <v> </v>
      </c>
      <c r="D228" s="22" t="str">
        <f t="shared" si="79"/>
        <v> </v>
      </c>
      <c r="E228" s="22"/>
      <c r="F228" s="22" t="str">
        <f t="shared" si="80"/>
        <v> </v>
      </c>
      <c r="G228" s="22" t="str">
        <f>+IF(A228=" "," ",IF(J229=" ",($H$2-SUM($C$12:C227)+D228),(1+$B$2/365*365/12)^$C$2*$B$2/365*365/12/((1+$B$2/365*365/12)^$C$2-1)*$H$2))</f>
        <v> </v>
      </c>
      <c r="H228" s="25" t="str">
        <f>+IF(J228=$J$2,XIRR($G$12:G228,$K$12:K228)," ")</f>
        <v> </v>
      </c>
      <c r="I228" s="25" t="str">
        <f>+IF(J228=$J$2,XIRR($F$12:F228,$K$12:K228)," ")</f>
        <v> </v>
      </c>
      <c r="J228" s="20" t="str">
        <f>IF(J227=" "," ",IF(EDATE(J227,1)&gt;$J$2," ",EDATE($J$13,L227)))</f>
        <v> </v>
      </c>
      <c r="K228" s="20" t="str">
        <f t="shared" si="81"/>
        <v> </v>
      </c>
      <c r="L228" s="19" t="str">
        <f t="shared" si="83"/>
        <v> </v>
      </c>
      <c r="M228" s="26" t="str">
        <f t="shared" si="84"/>
        <v> </v>
      </c>
      <c r="N228" s="26">
        <f t="shared" si="85"/>
        <v>0</v>
      </c>
      <c r="O228" s="19" t="str">
        <f t="shared" si="86"/>
        <v> </v>
      </c>
      <c r="P228" s="19" t="str">
        <f t="shared" si="87"/>
        <v> </v>
      </c>
      <c r="Q228" s="19" t="str">
        <f t="shared" si="88"/>
        <v> </v>
      </c>
      <c r="R228" s="23" t="str">
        <f t="shared" si="89"/>
        <v> </v>
      </c>
      <c r="S228" s="20" t="str">
        <f t="shared" si="74"/>
        <v> </v>
      </c>
      <c r="T228" s="19"/>
      <c r="U228" s="31">
        <v>215</v>
      </c>
      <c r="V228" s="31" t="str">
        <f t="shared" si="76"/>
        <v> </v>
      </c>
      <c r="W228" s="31"/>
      <c r="X228" s="31">
        <v>215</v>
      </c>
      <c r="Y228" s="31" t="str">
        <f t="shared" si="90"/>
        <v> </v>
      </c>
      <c r="Z228" s="31"/>
    </row>
    <row r="229" spans="1:26" ht="10.5">
      <c r="A229" s="21" t="str">
        <f t="shared" si="77"/>
        <v> </v>
      </c>
      <c r="B229" s="22" t="str">
        <f t="shared" si="82"/>
        <v> </v>
      </c>
      <c r="C229" s="22" t="str">
        <f t="shared" si="78"/>
        <v> </v>
      </c>
      <c r="D229" s="22" t="str">
        <f t="shared" si="79"/>
        <v> </v>
      </c>
      <c r="E229" s="22" t="str">
        <f>IF(A230=" "," ",IF(U242=U242,SUM(V230:V241),W229+SUM(V230:V241))+IF(X242=X242,SUM(Y230:Y241),Z229+SUM(Y230:Y241)))</f>
        <v> </v>
      </c>
      <c r="F229" s="22" t="str">
        <f t="shared" si="80"/>
        <v> </v>
      </c>
      <c r="G229" s="22" t="str">
        <f>+IF(A229=" "," ",IF(J230=" ",($H$2-SUM($C$12:C228)+D229),(1+$B$2/365*365/12)^$C$2*$B$2/365*365/12/((1+$B$2/365*365/12)^$C$2-1)*$H$2))</f>
        <v> </v>
      </c>
      <c r="H229" s="25" t="str">
        <f>+IF(J229=$J$2,XIRR($G$12:G229,$K$12:K229)," ")</f>
        <v> </v>
      </c>
      <c r="I229" s="25" t="str">
        <f>+IF(J229=$J$2,XIRR($F$12:F229,$K$12:K229)," ")</f>
        <v> </v>
      </c>
      <c r="J229" s="20" t="str">
        <f>IF(J228=" "," ",IF(EDATE(J228,1)&gt;$J$2," ",EDATE($J$13,L228)))</f>
        <v> </v>
      </c>
      <c r="K229" s="20" t="str">
        <f t="shared" si="81"/>
        <v> </v>
      </c>
      <c r="L229" s="19" t="str">
        <f t="shared" si="83"/>
        <v> </v>
      </c>
      <c r="M229" s="26" t="str">
        <f t="shared" si="84"/>
        <v> </v>
      </c>
      <c r="N229" s="26">
        <f t="shared" si="85"/>
        <v>0</v>
      </c>
      <c r="O229" s="19" t="str">
        <f t="shared" si="86"/>
        <v> </v>
      </c>
      <c r="P229" s="19" t="str">
        <f t="shared" si="87"/>
        <v> </v>
      </c>
      <c r="Q229" s="19" t="str">
        <f t="shared" si="88"/>
        <v> </v>
      </c>
      <c r="R229" s="23" t="str">
        <f t="shared" si="89"/>
        <v> </v>
      </c>
      <c r="S229" s="20" t="str">
        <f t="shared" si="74"/>
        <v> </v>
      </c>
      <c r="T229" s="19"/>
      <c r="U229" s="31">
        <v>216</v>
      </c>
      <c r="V229" s="31" t="str">
        <f t="shared" si="76"/>
        <v> </v>
      </c>
      <c r="W229" s="31">
        <f>+$F$2</f>
        <v>88333</v>
      </c>
      <c r="X229" s="31">
        <v>216</v>
      </c>
      <c r="Y229" s="31" t="str">
        <f t="shared" si="90"/>
        <v> </v>
      </c>
      <c r="Z229" s="31" t="e">
        <f>+instruction!$D$23*annuity!B230</f>
        <v>#VALUE!</v>
      </c>
    </row>
    <row r="230" spans="1:26" ht="10.5">
      <c r="A230" s="21" t="str">
        <f t="shared" si="77"/>
        <v> </v>
      </c>
      <c r="B230" s="22" t="str">
        <f t="shared" si="82"/>
        <v> </v>
      </c>
      <c r="C230" s="22" t="str">
        <f t="shared" si="78"/>
        <v> </v>
      </c>
      <c r="D230" s="22" t="str">
        <f t="shared" si="79"/>
        <v> </v>
      </c>
      <c r="E230" s="22"/>
      <c r="F230" s="22" t="str">
        <f t="shared" si="80"/>
        <v> </v>
      </c>
      <c r="G230" s="22" t="str">
        <f>+IF(A230=" "," ",IF(J231=" ",($H$2-SUM($C$12:C229)+D230),(1+$B$2/365*365/12)^$C$2*$B$2/365*365/12/((1+$B$2/365*365/12)^$C$2-1)*$H$2))</f>
        <v> </v>
      </c>
      <c r="H230" s="25" t="str">
        <f>+IF(J230=$J$2,XIRR($G$12:G230,$K$12:K230)," ")</f>
        <v> </v>
      </c>
      <c r="I230" s="25" t="str">
        <f>+IF(J230=$J$2,XIRR($F$12:F230,$K$12:K230)," ")</f>
        <v> </v>
      </c>
      <c r="J230" s="20" t="str">
        <f>IF(J229=" "," ",IF(EDATE(J229,1)&gt;$J$2," ",EDATE($J$13,L229)))</f>
        <v> </v>
      </c>
      <c r="K230" s="20" t="str">
        <f t="shared" si="81"/>
        <v> </v>
      </c>
      <c r="L230" s="19" t="str">
        <f t="shared" si="83"/>
        <v> </v>
      </c>
      <c r="M230" s="26" t="str">
        <f t="shared" si="84"/>
        <v> </v>
      </c>
      <c r="N230" s="26">
        <f t="shared" si="85"/>
        <v>0</v>
      </c>
      <c r="O230" s="19" t="str">
        <f t="shared" si="86"/>
        <v> </v>
      </c>
      <c r="P230" s="19" t="str">
        <f t="shared" si="87"/>
        <v> </v>
      </c>
      <c r="Q230" s="19" t="str">
        <f t="shared" si="88"/>
        <v> </v>
      </c>
      <c r="R230" s="23" t="str">
        <f t="shared" si="89"/>
        <v> </v>
      </c>
      <c r="S230" s="20" t="str">
        <f t="shared" si="74"/>
        <v> </v>
      </c>
      <c r="T230" s="19"/>
      <c r="U230" s="31">
        <v>217</v>
      </c>
      <c r="V230" s="31" t="str">
        <f t="shared" si="76"/>
        <v> </v>
      </c>
      <c r="W230" s="31"/>
      <c r="X230" s="31">
        <v>217</v>
      </c>
      <c r="Y230" s="31" t="str">
        <f>IF(A230=" "," ",($Z$229/12))</f>
        <v> </v>
      </c>
      <c r="Z230" s="31"/>
    </row>
    <row r="231" spans="1:26" ht="10.5">
      <c r="A231" s="21" t="str">
        <f t="shared" si="77"/>
        <v> </v>
      </c>
      <c r="B231" s="22" t="str">
        <f t="shared" si="82"/>
        <v> </v>
      </c>
      <c r="C231" s="22" t="str">
        <f t="shared" si="78"/>
        <v> </v>
      </c>
      <c r="D231" s="22" t="str">
        <f t="shared" si="79"/>
        <v> </v>
      </c>
      <c r="E231" s="22"/>
      <c r="F231" s="22" t="str">
        <f t="shared" si="80"/>
        <v> </v>
      </c>
      <c r="G231" s="22" t="str">
        <f>+IF(A231=" "," ",IF(J232=" ",($H$2-SUM($C$12:C230)+D231),(1+$B$2/365*365/12)^$C$2*$B$2/365*365/12/((1+$B$2/365*365/12)^$C$2-1)*$H$2))</f>
        <v> </v>
      </c>
      <c r="H231" s="25" t="str">
        <f>+IF(J231=$J$2,XIRR($G$12:G231,$K$12:K231)," ")</f>
        <v> </v>
      </c>
      <c r="I231" s="25" t="str">
        <f>+IF(J231=$J$2,XIRR($F$12:F231,$K$12:K231)," ")</f>
        <v> </v>
      </c>
      <c r="J231" s="20" t="str">
        <f>IF(J230=" "," ",IF(EDATE(J230,1)&gt;$J$2," ",EDATE($J$13,L230)))</f>
        <v> </v>
      </c>
      <c r="K231" s="20" t="str">
        <f t="shared" si="81"/>
        <v> </v>
      </c>
      <c r="L231" s="19" t="str">
        <f t="shared" si="83"/>
        <v> </v>
      </c>
      <c r="M231" s="26" t="str">
        <f t="shared" si="84"/>
        <v> </v>
      </c>
      <c r="N231" s="26">
        <f t="shared" si="85"/>
        <v>0</v>
      </c>
      <c r="O231" s="19" t="str">
        <f t="shared" si="86"/>
        <v> </v>
      </c>
      <c r="P231" s="19" t="str">
        <f t="shared" si="87"/>
        <v> </v>
      </c>
      <c r="Q231" s="19" t="str">
        <f t="shared" si="88"/>
        <v> </v>
      </c>
      <c r="R231" s="23" t="str">
        <f t="shared" si="89"/>
        <v> </v>
      </c>
      <c r="S231" s="20" t="str">
        <f t="shared" si="74"/>
        <v> </v>
      </c>
      <c r="T231" s="19"/>
      <c r="U231" s="31">
        <v>218</v>
      </c>
      <c r="V231" s="31" t="str">
        <f t="shared" si="76"/>
        <v> </v>
      </c>
      <c r="W231" s="31"/>
      <c r="X231" s="31">
        <v>218</v>
      </c>
      <c r="Y231" s="31" t="str">
        <f aca="true" t="shared" si="91" ref="Y231:Y241">IF(A231=" "," ",($Z$229/12))</f>
        <v> </v>
      </c>
      <c r="Z231" s="31"/>
    </row>
    <row r="232" spans="1:26" ht="10.5">
      <c r="A232" s="21" t="str">
        <f t="shared" si="77"/>
        <v> </v>
      </c>
      <c r="B232" s="22" t="str">
        <f t="shared" si="82"/>
        <v> </v>
      </c>
      <c r="C232" s="22" t="str">
        <f t="shared" si="78"/>
        <v> </v>
      </c>
      <c r="D232" s="22" t="str">
        <f t="shared" si="79"/>
        <v> </v>
      </c>
      <c r="E232" s="22"/>
      <c r="F232" s="22" t="str">
        <f t="shared" si="80"/>
        <v> </v>
      </c>
      <c r="G232" s="22" t="str">
        <f>+IF(A232=" "," ",IF(J233=" ",($H$2-SUM($C$12:C231)+D232),(1+$B$2/365*365/12)^$C$2*$B$2/365*365/12/((1+$B$2/365*365/12)^$C$2-1)*$H$2))</f>
        <v> </v>
      </c>
      <c r="H232" s="25" t="str">
        <f>+IF(J232=$J$2,XIRR($G$12:G232,$K$12:K232)," ")</f>
        <v> </v>
      </c>
      <c r="I232" s="25" t="str">
        <f>+IF(J232=$J$2,XIRR($F$12:F232,$K$12:K232)," ")</f>
        <v> </v>
      </c>
      <c r="J232" s="20" t="str">
        <f>IF(J231=" "," ",IF(EDATE(J231,1)&gt;$J$2," ",EDATE($J$13,L231)))</f>
        <v> </v>
      </c>
      <c r="K232" s="20" t="str">
        <f t="shared" si="81"/>
        <v> </v>
      </c>
      <c r="L232" s="19" t="str">
        <f t="shared" si="83"/>
        <v> </v>
      </c>
      <c r="M232" s="26" t="str">
        <f t="shared" si="84"/>
        <v> </v>
      </c>
      <c r="N232" s="26">
        <f t="shared" si="85"/>
        <v>0</v>
      </c>
      <c r="O232" s="19" t="str">
        <f t="shared" si="86"/>
        <v> </v>
      </c>
      <c r="P232" s="19" t="str">
        <f t="shared" si="87"/>
        <v> </v>
      </c>
      <c r="Q232" s="19" t="str">
        <f t="shared" si="88"/>
        <v> </v>
      </c>
      <c r="R232" s="23" t="str">
        <f t="shared" si="89"/>
        <v> </v>
      </c>
      <c r="S232" s="20" t="str">
        <f t="shared" si="74"/>
        <v> </v>
      </c>
      <c r="T232" s="19"/>
      <c r="U232" s="31">
        <v>219</v>
      </c>
      <c r="V232" s="31" t="str">
        <f t="shared" si="76"/>
        <v> </v>
      </c>
      <c r="W232" s="31"/>
      <c r="X232" s="31">
        <v>219</v>
      </c>
      <c r="Y232" s="31" t="str">
        <f t="shared" si="91"/>
        <v> </v>
      </c>
      <c r="Z232" s="31"/>
    </row>
    <row r="233" spans="1:26" ht="10.5">
      <c r="A233" s="21" t="str">
        <f t="shared" si="77"/>
        <v> </v>
      </c>
      <c r="B233" s="22" t="str">
        <f t="shared" si="82"/>
        <v> </v>
      </c>
      <c r="C233" s="22" t="str">
        <f t="shared" si="78"/>
        <v> </v>
      </c>
      <c r="D233" s="22" t="str">
        <f t="shared" si="79"/>
        <v> </v>
      </c>
      <c r="E233" s="22"/>
      <c r="F233" s="22" t="str">
        <f t="shared" si="80"/>
        <v> </v>
      </c>
      <c r="G233" s="22" t="str">
        <f>+IF(A233=" "," ",IF(J234=" ",($H$2-SUM($C$12:C232)+D233),(1+$B$2/365*365/12)^$C$2*$B$2/365*365/12/((1+$B$2/365*365/12)^$C$2-1)*$H$2))</f>
        <v> </v>
      </c>
      <c r="H233" s="25" t="str">
        <f>+IF(J233=$J$2,XIRR($G$12:G233,$K$12:K233)," ")</f>
        <v> </v>
      </c>
      <c r="I233" s="25" t="str">
        <f>+IF(J233=$J$2,XIRR($F$12:F233,$K$12:K233)," ")</f>
        <v> </v>
      </c>
      <c r="J233" s="20" t="str">
        <f>IF(J232=" "," ",IF(EDATE(J232,1)&gt;$J$2," ",EDATE($J$13,L232)))</f>
        <v> </v>
      </c>
      <c r="K233" s="20" t="str">
        <f t="shared" si="81"/>
        <v> </v>
      </c>
      <c r="L233" s="19" t="str">
        <f t="shared" si="83"/>
        <v> </v>
      </c>
      <c r="M233" s="26" t="str">
        <f t="shared" si="84"/>
        <v> </v>
      </c>
      <c r="N233" s="26">
        <f t="shared" si="85"/>
        <v>0</v>
      </c>
      <c r="O233" s="19" t="str">
        <f t="shared" si="86"/>
        <v> </v>
      </c>
      <c r="P233" s="19" t="str">
        <f t="shared" si="87"/>
        <v> </v>
      </c>
      <c r="Q233" s="19" t="str">
        <f t="shared" si="88"/>
        <v> </v>
      </c>
      <c r="R233" s="23" t="str">
        <f t="shared" si="89"/>
        <v> </v>
      </c>
      <c r="S233" s="20" t="str">
        <f t="shared" si="74"/>
        <v> </v>
      </c>
      <c r="T233" s="19"/>
      <c r="U233" s="31">
        <v>220</v>
      </c>
      <c r="V233" s="31" t="str">
        <f t="shared" si="76"/>
        <v> </v>
      </c>
      <c r="W233" s="31"/>
      <c r="X233" s="31">
        <v>220</v>
      </c>
      <c r="Y233" s="31" t="str">
        <f t="shared" si="91"/>
        <v> </v>
      </c>
      <c r="Z233" s="31"/>
    </row>
    <row r="234" spans="1:26" ht="10.5">
      <c r="A234" s="21" t="str">
        <f t="shared" si="77"/>
        <v> </v>
      </c>
      <c r="B234" s="22" t="str">
        <f t="shared" si="82"/>
        <v> </v>
      </c>
      <c r="C234" s="22" t="str">
        <f t="shared" si="78"/>
        <v> </v>
      </c>
      <c r="D234" s="22" t="str">
        <f t="shared" si="79"/>
        <v> </v>
      </c>
      <c r="E234" s="22"/>
      <c r="F234" s="22" t="str">
        <f t="shared" si="80"/>
        <v> </v>
      </c>
      <c r="G234" s="22" t="str">
        <f>+IF(A234=" "," ",IF(J235=" ",($H$2-SUM($C$12:C233)+D234),(1+$B$2/365*365/12)^$C$2*$B$2/365*365/12/((1+$B$2/365*365/12)^$C$2-1)*$H$2))</f>
        <v> </v>
      </c>
      <c r="H234" s="25" t="str">
        <f>+IF(J234=$J$2,XIRR($G$12:G234,$K$12:K234)," ")</f>
        <v> </v>
      </c>
      <c r="I234" s="25" t="str">
        <f>+IF(J234=$J$2,XIRR($F$12:F234,$K$12:K234)," ")</f>
        <v> </v>
      </c>
      <c r="J234" s="20" t="str">
        <f>IF(J233=" "," ",IF(EDATE(J233,1)&gt;$J$2," ",EDATE($J$13,L233)))</f>
        <v> </v>
      </c>
      <c r="K234" s="20" t="str">
        <f t="shared" si="81"/>
        <v> </v>
      </c>
      <c r="L234" s="19" t="str">
        <f t="shared" si="83"/>
        <v> </v>
      </c>
      <c r="M234" s="26" t="str">
        <f t="shared" si="84"/>
        <v> </v>
      </c>
      <c r="N234" s="26">
        <f t="shared" si="85"/>
        <v>0</v>
      </c>
      <c r="O234" s="19" t="str">
        <f t="shared" si="86"/>
        <v> </v>
      </c>
      <c r="P234" s="19" t="str">
        <f t="shared" si="87"/>
        <v> </v>
      </c>
      <c r="Q234" s="19" t="str">
        <f t="shared" si="88"/>
        <v> </v>
      </c>
      <c r="R234" s="23" t="str">
        <f t="shared" si="89"/>
        <v> </v>
      </c>
      <c r="S234" s="20" t="str">
        <f t="shared" si="74"/>
        <v> </v>
      </c>
      <c r="T234" s="19"/>
      <c r="U234" s="31">
        <v>221</v>
      </c>
      <c r="V234" s="31" t="str">
        <f t="shared" si="76"/>
        <v> </v>
      </c>
      <c r="W234" s="31"/>
      <c r="X234" s="31">
        <v>221</v>
      </c>
      <c r="Y234" s="31" t="str">
        <f t="shared" si="91"/>
        <v> </v>
      </c>
      <c r="Z234" s="31"/>
    </row>
    <row r="235" spans="1:26" ht="10.5">
      <c r="A235" s="21" t="str">
        <f t="shared" si="77"/>
        <v> </v>
      </c>
      <c r="B235" s="22" t="str">
        <f t="shared" si="82"/>
        <v> </v>
      </c>
      <c r="C235" s="22" t="str">
        <f t="shared" si="78"/>
        <v> </v>
      </c>
      <c r="D235" s="22" t="str">
        <f t="shared" si="79"/>
        <v> </v>
      </c>
      <c r="E235" s="22"/>
      <c r="F235" s="22" t="str">
        <f t="shared" si="80"/>
        <v> </v>
      </c>
      <c r="G235" s="22" t="str">
        <f>+IF(A235=" "," ",IF(J236=" ",($H$2-SUM($C$12:C234)+D235),(1+$B$2/365*365/12)^$C$2*$B$2/365*365/12/((1+$B$2/365*365/12)^$C$2-1)*$H$2))</f>
        <v> </v>
      </c>
      <c r="H235" s="25" t="str">
        <f>+IF(J235=$J$2,XIRR($G$12:G235,$K$12:K235)," ")</f>
        <v> </v>
      </c>
      <c r="I235" s="25" t="str">
        <f>+IF(J235=$J$2,XIRR($F$12:F235,$K$12:K235)," ")</f>
        <v> </v>
      </c>
      <c r="J235" s="20" t="str">
        <f>IF(J234=" "," ",IF(EDATE(J234,1)&gt;$J$2," ",EDATE($J$13,L234)))</f>
        <v> </v>
      </c>
      <c r="K235" s="20" t="str">
        <f t="shared" si="81"/>
        <v> </v>
      </c>
      <c r="L235" s="19" t="str">
        <f t="shared" si="83"/>
        <v> </v>
      </c>
      <c r="M235" s="26" t="str">
        <f t="shared" si="84"/>
        <v> </v>
      </c>
      <c r="N235" s="26">
        <f t="shared" si="85"/>
        <v>0</v>
      </c>
      <c r="O235" s="19" t="str">
        <f t="shared" si="86"/>
        <v> </v>
      </c>
      <c r="P235" s="19" t="str">
        <f t="shared" si="87"/>
        <v> </v>
      </c>
      <c r="Q235" s="19" t="str">
        <f t="shared" si="88"/>
        <v> </v>
      </c>
      <c r="R235" s="23" t="str">
        <f t="shared" si="89"/>
        <v> </v>
      </c>
      <c r="S235" s="20" t="str">
        <f t="shared" si="74"/>
        <v> </v>
      </c>
      <c r="T235" s="19"/>
      <c r="U235" s="31">
        <v>222</v>
      </c>
      <c r="V235" s="31" t="str">
        <f t="shared" si="76"/>
        <v> </v>
      </c>
      <c r="W235" s="31"/>
      <c r="X235" s="31">
        <v>222</v>
      </c>
      <c r="Y235" s="31" t="str">
        <f t="shared" si="91"/>
        <v> </v>
      </c>
      <c r="Z235" s="31"/>
    </row>
    <row r="236" spans="1:26" ht="10.5">
      <c r="A236" s="21" t="str">
        <f t="shared" si="77"/>
        <v> </v>
      </c>
      <c r="B236" s="22" t="str">
        <f t="shared" si="82"/>
        <v> </v>
      </c>
      <c r="C236" s="22" t="str">
        <f t="shared" si="78"/>
        <v> </v>
      </c>
      <c r="D236" s="22" t="str">
        <f t="shared" si="79"/>
        <v> </v>
      </c>
      <c r="E236" s="22"/>
      <c r="F236" s="22" t="str">
        <f t="shared" si="80"/>
        <v> </v>
      </c>
      <c r="G236" s="22" t="str">
        <f>+IF(A236=" "," ",IF(J237=" ",($H$2-SUM($C$12:C235)+D236),(1+$B$2/365*365/12)^$C$2*$B$2/365*365/12/((1+$B$2/365*365/12)^$C$2-1)*$H$2))</f>
        <v> </v>
      </c>
      <c r="H236" s="25" t="str">
        <f>+IF(J236=$J$2,XIRR($G$12:G236,$K$12:K236)," ")</f>
        <v> </v>
      </c>
      <c r="I236" s="25" t="str">
        <f>+IF(J236=$J$2,XIRR($F$12:F236,$K$12:K236)," ")</f>
        <v> </v>
      </c>
      <c r="J236" s="20" t="str">
        <f>IF(J235=" "," ",IF(EDATE(J235,1)&gt;$J$2," ",EDATE($J$13,L235)))</f>
        <v> </v>
      </c>
      <c r="K236" s="20" t="str">
        <f t="shared" si="81"/>
        <v> </v>
      </c>
      <c r="L236" s="19" t="str">
        <f t="shared" si="83"/>
        <v> </v>
      </c>
      <c r="M236" s="26" t="str">
        <f t="shared" si="84"/>
        <v> </v>
      </c>
      <c r="N236" s="26">
        <f t="shared" si="85"/>
        <v>0</v>
      </c>
      <c r="O236" s="19" t="str">
        <f t="shared" si="86"/>
        <v> </v>
      </c>
      <c r="P236" s="19" t="str">
        <f t="shared" si="87"/>
        <v> </v>
      </c>
      <c r="Q236" s="19" t="str">
        <f t="shared" si="88"/>
        <v> </v>
      </c>
      <c r="R236" s="23" t="str">
        <f t="shared" si="89"/>
        <v> </v>
      </c>
      <c r="S236" s="20" t="str">
        <f t="shared" si="74"/>
        <v> </v>
      </c>
      <c r="T236" s="19"/>
      <c r="U236" s="31">
        <v>223</v>
      </c>
      <c r="V236" s="31" t="str">
        <f t="shared" si="76"/>
        <v> </v>
      </c>
      <c r="W236" s="31"/>
      <c r="X236" s="31">
        <v>223</v>
      </c>
      <c r="Y236" s="31" t="str">
        <f t="shared" si="91"/>
        <v> </v>
      </c>
      <c r="Z236" s="31"/>
    </row>
    <row r="237" spans="1:26" ht="10.5">
      <c r="A237" s="21" t="str">
        <f t="shared" si="77"/>
        <v> </v>
      </c>
      <c r="B237" s="22" t="str">
        <f t="shared" si="82"/>
        <v> </v>
      </c>
      <c r="C237" s="22" t="str">
        <f t="shared" si="78"/>
        <v> </v>
      </c>
      <c r="D237" s="22" t="str">
        <f t="shared" si="79"/>
        <v> </v>
      </c>
      <c r="E237" s="22"/>
      <c r="F237" s="22" t="str">
        <f t="shared" si="80"/>
        <v> </v>
      </c>
      <c r="G237" s="22" t="str">
        <f>+IF(A237=" "," ",IF(J238=" ",($H$2-SUM($C$12:C236)+D237),(1+$B$2/365*365/12)^$C$2*$B$2/365*365/12/((1+$B$2/365*365/12)^$C$2-1)*$H$2))</f>
        <v> </v>
      </c>
      <c r="H237" s="25" t="str">
        <f>+IF(J237=$J$2,XIRR($G$12:G237,$K$12:K237)," ")</f>
        <v> </v>
      </c>
      <c r="I237" s="25" t="str">
        <f>+IF(J237=$J$2,XIRR($F$12:F237,$K$12:K237)," ")</f>
        <v> </v>
      </c>
      <c r="J237" s="20" t="str">
        <f>IF(J236=" "," ",IF(EDATE(J236,1)&gt;$J$2," ",EDATE($J$13,L236)))</f>
        <v> </v>
      </c>
      <c r="K237" s="20" t="str">
        <f t="shared" si="81"/>
        <v> </v>
      </c>
      <c r="L237" s="19" t="str">
        <f t="shared" si="83"/>
        <v> </v>
      </c>
      <c r="M237" s="26" t="str">
        <f t="shared" si="84"/>
        <v> </v>
      </c>
      <c r="N237" s="26">
        <f t="shared" si="85"/>
        <v>0</v>
      </c>
      <c r="O237" s="19" t="str">
        <f t="shared" si="86"/>
        <v> </v>
      </c>
      <c r="P237" s="19" t="str">
        <f t="shared" si="87"/>
        <v> </v>
      </c>
      <c r="Q237" s="19" t="str">
        <f t="shared" si="88"/>
        <v> </v>
      </c>
      <c r="R237" s="23" t="str">
        <f t="shared" si="89"/>
        <v> </v>
      </c>
      <c r="S237" s="20" t="str">
        <f t="shared" si="74"/>
        <v> </v>
      </c>
      <c r="T237" s="19"/>
      <c r="U237" s="31">
        <v>224</v>
      </c>
      <c r="V237" s="31" t="str">
        <f t="shared" si="76"/>
        <v> </v>
      </c>
      <c r="W237" s="31"/>
      <c r="X237" s="31">
        <v>224</v>
      </c>
      <c r="Y237" s="31" t="str">
        <f t="shared" si="91"/>
        <v> </v>
      </c>
      <c r="Z237" s="31"/>
    </row>
    <row r="238" spans="1:26" ht="10.5">
      <c r="A238" s="21" t="str">
        <f t="shared" si="77"/>
        <v> </v>
      </c>
      <c r="B238" s="22" t="str">
        <f t="shared" si="82"/>
        <v> </v>
      </c>
      <c r="C238" s="22" t="str">
        <f t="shared" si="78"/>
        <v> </v>
      </c>
      <c r="D238" s="22" t="str">
        <f t="shared" si="79"/>
        <v> </v>
      </c>
      <c r="E238" s="22"/>
      <c r="F238" s="22" t="str">
        <f t="shared" si="80"/>
        <v> </v>
      </c>
      <c r="G238" s="22" t="str">
        <f>+IF(A238=" "," ",IF(J239=" ",($H$2-SUM($C$12:C237)+D238),(1+$B$2/365*365/12)^$C$2*$B$2/365*365/12/((1+$B$2/365*365/12)^$C$2-1)*$H$2))</f>
        <v> </v>
      </c>
      <c r="H238" s="25" t="str">
        <f>+IF(J238=$J$2,XIRR($G$12:G238,$K$12:K238)," ")</f>
        <v> </v>
      </c>
      <c r="I238" s="25" t="str">
        <f>+IF(J238=$J$2,XIRR($F$12:F238,$K$12:K238)," ")</f>
        <v> </v>
      </c>
      <c r="J238" s="20" t="str">
        <f>IF(J237=" "," ",IF(EDATE(J237,1)&gt;$J$2," ",EDATE($J$13,L237)))</f>
        <v> </v>
      </c>
      <c r="K238" s="20" t="str">
        <f t="shared" si="81"/>
        <v> </v>
      </c>
      <c r="L238" s="19" t="str">
        <f t="shared" si="83"/>
        <v> </v>
      </c>
      <c r="M238" s="26" t="str">
        <f t="shared" si="84"/>
        <v> </v>
      </c>
      <c r="N238" s="26">
        <f t="shared" si="85"/>
        <v>0</v>
      </c>
      <c r="O238" s="19" t="str">
        <f t="shared" si="86"/>
        <v> </v>
      </c>
      <c r="P238" s="19" t="str">
        <f t="shared" si="87"/>
        <v> </v>
      </c>
      <c r="Q238" s="19" t="str">
        <f t="shared" si="88"/>
        <v> </v>
      </c>
      <c r="R238" s="23" t="str">
        <f t="shared" si="89"/>
        <v> </v>
      </c>
      <c r="S238" s="20" t="str">
        <f t="shared" si="74"/>
        <v> </v>
      </c>
      <c r="T238" s="19"/>
      <c r="U238" s="31">
        <v>225</v>
      </c>
      <c r="V238" s="31" t="str">
        <f t="shared" si="76"/>
        <v> </v>
      </c>
      <c r="W238" s="31"/>
      <c r="X238" s="31">
        <v>225</v>
      </c>
      <c r="Y238" s="31" t="str">
        <f t="shared" si="91"/>
        <v> </v>
      </c>
      <c r="Z238" s="31"/>
    </row>
    <row r="239" spans="1:26" ht="10.5">
      <c r="A239" s="21" t="str">
        <f t="shared" si="77"/>
        <v> </v>
      </c>
      <c r="B239" s="22" t="str">
        <f t="shared" si="82"/>
        <v> </v>
      </c>
      <c r="C239" s="22" t="str">
        <f t="shared" si="78"/>
        <v> </v>
      </c>
      <c r="D239" s="22" t="str">
        <f t="shared" si="79"/>
        <v> </v>
      </c>
      <c r="E239" s="22"/>
      <c r="F239" s="22" t="str">
        <f t="shared" si="80"/>
        <v> </v>
      </c>
      <c r="G239" s="22" t="str">
        <f>+IF(A239=" "," ",IF(J240=" ",($H$2-SUM($C$12:C238)+D239),(1+$B$2/365*365/12)^$C$2*$B$2/365*365/12/((1+$B$2/365*365/12)^$C$2-1)*$H$2))</f>
        <v> </v>
      </c>
      <c r="H239" s="25" t="str">
        <f>+IF(J239=$J$2,XIRR($G$12:G239,$K$12:K239)," ")</f>
        <v> </v>
      </c>
      <c r="I239" s="25" t="str">
        <f>+IF(J239=$J$2,XIRR($F$12:F239,$K$12:K239)," ")</f>
        <v> </v>
      </c>
      <c r="J239" s="20" t="str">
        <f>IF(J238=" "," ",IF(EDATE(J238,1)&gt;$J$2," ",EDATE($J$13,L238)))</f>
        <v> </v>
      </c>
      <c r="K239" s="20" t="str">
        <f t="shared" si="81"/>
        <v> </v>
      </c>
      <c r="L239" s="19" t="str">
        <f t="shared" si="83"/>
        <v> </v>
      </c>
      <c r="M239" s="26" t="str">
        <f t="shared" si="84"/>
        <v> </v>
      </c>
      <c r="N239" s="26">
        <f t="shared" si="85"/>
        <v>0</v>
      </c>
      <c r="O239" s="19" t="str">
        <f t="shared" si="86"/>
        <v> </v>
      </c>
      <c r="P239" s="19" t="str">
        <f t="shared" si="87"/>
        <v> </v>
      </c>
      <c r="Q239" s="19" t="str">
        <f t="shared" si="88"/>
        <v> </v>
      </c>
      <c r="R239" s="23" t="str">
        <f t="shared" si="89"/>
        <v> </v>
      </c>
      <c r="S239" s="20" t="str">
        <f t="shared" si="74"/>
        <v> </v>
      </c>
      <c r="T239" s="19"/>
      <c r="U239" s="31">
        <v>226</v>
      </c>
      <c r="V239" s="31" t="str">
        <f t="shared" si="76"/>
        <v> </v>
      </c>
      <c r="W239" s="31"/>
      <c r="X239" s="31">
        <v>226</v>
      </c>
      <c r="Y239" s="31" t="str">
        <f t="shared" si="91"/>
        <v> </v>
      </c>
      <c r="Z239" s="31"/>
    </row>
    <row r="240" spans="1:26" ht="10.5">
      <c r="A240" s="21" t="str">
        <f t="shared" si="77"/>
        <v> </v>
      </c>
      <c r="B240" s="22" t="str">
        <f t="shared" si="82"/>
        <v> </v>
      </c>
      <c r="C240" s="22" t="str">
        <f t="shared" si="78"/>
        <v> </v>
      </c>
      <c r="D240" s="22" t="str">
        <f t="shared" si="79"/>
        <v> </v>
      </c>
      <c r="E240" s="22"/>
      <c r="F240" s="22" t="str">
        <f t="shared" si="80"/>
        <v> </v>
      </c>
      <c r="G240" s="22" t="str">
        <f>+IF(A240=" "," ",IF(J241=" ",($H$2-SUM($C$12:C239)+D240),(1+$B$2/365*365/12)^$C$2*$B$2/365*365/12/((1+$B$2/365*365/12)^$C$2-1)*$H$2))</f>
        <v> </v>
      </c>
      <c r="H240" s="25" t="str">
        <f>+IF(J240=$J$2,XIRR($G$12:G240,$K$12:K240)," ")</f>
        <v> </v>
      </c>
      <c r="I240" s="25" t="str">
        <f>+IF(J240=$J$2,XIRR($F$12:F240,$K$12:K240)," ")</f>
        <v> </v>
      </c>
      <c r="J240" s="20" t="str">
        <f>IF(J239=" "," ",IF(EDATE(J239,1)&gt;$J$2," ",EDATE($J$13,L239)))</f>
        <v> </v>
      </c>
      <c r="K240" s="20" t="str">
        <f t="shared" si="81"/>
        <v> </v>
      </c>
      <c r="L240" s="19" t="str">
        <f t="shared" si="83"/>
        <v> </v>
      </c>
      <c r="M240" s="26" t="str">
        <f t="shared" si="84"/>
        <v> </v>
      </c>
      <c r="N240" s="26">
        <f t="shared" si="85"/>
        <v>0</v>
      </c>
      <c r="O240" s="19" t="str">
        <f t="shared" si="86"/>
        <v> </v>
      </c>
      <c r="P240" s="19" t="str">
        <f t="shared" si="87"/>
        <v> </v>
      </c>
      <c r="Q240" s="19" t="str">
        <f t="shared" si="88"/>
        <v> </v>
      </c>
      <c r="R240" s="23" t="str">
        <f t="shared" si="89"/>
        <v> </v>
      </c>
      <c r="S240" s="20" t="str">
        <f t="shared" si="74"/>
        <v> </v>
      </c>
      <c r="T240" s="19"/>
      <c r="U240" s="31">
        <v>227</v>
      </c>
      <c r="V240" s="31" t="str">
        <f t="shared" si="76"/>
        <v> </v>
      </c>
      <c r="W240" s="31"/>
      <c r="X240" s="31">
        <v>227</v>
      </c>
      <c r="Y240" s="31" t="str">
        <f t="shared" si="91"/>
        <v> </v>
      </c>
      <c r="Z240" s="31"/>
    </row>
    <row r="241" spans="1:26" ht="10.5">
      <c r="A241" s="21" t="str">
        <f t="shared" si="77"/>
        <v> </v>
      </c>
      <c r="B241" s="22" t="str">
        <f t="shared" si="82"/>
        <v> </v>
      </c>
      <c r="C241" s="22" t="str">
        <f t="shared" si="78"/>
        <v> </v>
      </c>
      <c r="D241" s="22" t="str">
        <f t="shared" si="79"/>
        <v> </v>
      </c>
      <c r="E241" s="22" t="str">
        <f>IF(A242=" "," ",IF(U254=U254,SUM(V242:V253),W241+SUM(V242:V253))+IF(X254=X254,SUM(Y242:Y253),Z241+SUM(Y242:Y253)))</f>
        <v> </v>
      </c>
      <c r="F241" s="22" t="str">
        <f t="shared" si="80"/>
        <v> </v>
      </c>
      <c r="G241" s="22" t="str">
        <f>+IF(A241=" "," ",IF(J242=" ",($H$2-SUM($C$12:C240)+D241),(1+$B$2/365*365/12)^$C$2*$B$2/365*365/12/((1+$B$2/365*365/12)^$C$2-1)*$H$2))</f>
        <v> </v>
      </c>
      <c r="H241" s="25" t="str">
        <f>+IF(J241=$J$2,XIRR($G$12:G241,$K$12:K241)," ")</f>
        <v> </v>
      </c>
      <c r="I241" s="25" t="str">
        <f>+IF(J241=$J$2,XIRR($F$12:F241,$K$12:K241)," ")</f>
        <v> </v>
      </c>
      <c r="J241" s="20" t="str">
        <f>IF(J240=" "," ",IF(EDATE(J240,1)&gt;$J$2," ",EDATE($J$13,L240)))</f>
        <v> </v>
      </c>
      <c r="K241" s="20" t="str">
        <f t="shared" si="81"/>
        <v> </v>
      </c>
      <c r="L241" s="19" t="str">
        <f t="shared" si="83"/>
        <v> </v>
      </c>
      <c r="M241" s="26" t="str">
        <f t="shared" si="84"/>
        <v> </v>
      </c>
      <c r="N241" s="26">
        <f t="shared" si="85"/>
        <v>0</v>
      </c>
      <c r="O241" s="19" t="str">
        <f t="shared" si="86"/>
        <v> </v>
      </c>
      <c r="P241" s="19" t="str">
        <f t="shared" si="87"/>
        <v> </v>
      </c>
      <c r="Q241" s="19" t="str">
        <f t="shared" si="88"/>
        <v> </v>
      </c>
      <c r="R241" s="23" t="str">
        <f t="shared" si="89"/>
        <v> </v>
      </c>
      <c r="S241" s="20" t="str">
        <f t="shared" si="74"/>
        <v> </v>
      </c>
      <c r="T241" s="19"/>
      <c r="U241" s="31">
        <v>228</v>
      </c>
      <c r="V241" s="31" t="str">
        <f t="shared" si="76"/>
        <v> </v>
      </c>
      <c r="W241" s="31">
        <f>+$F$2</f>
        <v>88333</v>
      </c>
      <c r="X241" s="31">
        <v>228</v>
      </c>
      <c r="Y241" s="31" t="str">
        <f t="shared" si="91"/>
        <v> </v>
      </c>
      <c r="Z241" s="31" t="e">
        <f>+instruction!$D$23*annuity!B242</f>
        <v>#VALUE!</v>
      </c>
    </row>
    <row r="242" spans="1:26" ht="10.5">
      <c r="A242" s="21" t="str">
        <f t="shared" si="77"/>
        <v> </v>
      </c>
      <c r="B242" s="22" t="str">
        <f t="shared" si="82"/>
        <v> </v>
      </c>
      <c r="C242" s="22" t="str">
        <f t="shared" si="78"/>
        <v> </v>
      </c>
      <c r="D242" s="22" t="str">
        <f t="shared" si="79"/>
        <v> </v>
      </c>
      <c r="E242" s="22"/>
      <c r="F242" s="22" t="str">
        <f t="shared" si="80"/>
        <v> </v>
      </c>
      <c r="G242" s="22" t="str">
        <f>+IF(A242=" "," ",IF(J243=" ",($H$2-SUM($C$12:C241)+D242),(1+$B$2/365*365/12)^$C$2*$B$2/365*365/12/((1+$B$2/365*365/12)^$C$2-1)*$H$2))</f>
        <v> </v>
      </c>
      <c r="H242" s="25" t="str">
        <f>+IF(J242=$J$2,XIRR($G$12:G242,$K$12:K242)," ")</f>
        <v> </v>
      </c>
      <c r="I242" s="25" t="str">
        <f>+IF(J242=$J$2,XIRR($F$12:F242,$K$12:K242)," ")</f>
        <v> </v>
      </c>
      <c r="J242" s="20" t="str">
        <f>IF(J241=" "," ",IF(EDATE(J241,1)&gt;$J$2," ",EDATE($J$13,L241)))</f>
        <v> </v>
      </c>
      <c r="K242" s="20" t="str">
        <f t="shared" si="81"/>
        <v> </v>
      </c>
      <c r="L242" s="19" t="str">
        <f t="shared" si="83"/>
        <v> </v>
      </c>
      <c r="M242" s="26" t="str">
        <f t="shared" si="84"/>
        <v> </v>
      </c>
      <c r="N242" s="26">
        <f t="shared" si="85"/>
        <v>0</v>
      </c>
      <c r="O242" s="19" t="str">
        <f t="shared" si="86"/>
        <v> </v>
      </c>
      <c r="P242" s="19" t="str">
        <f t="shared" si="87"/>
        <v> </v>
      </c>
      <c r="Q242" s="19" t="str">
        <f t="shared" si="88"/>
        <v> </v>
      </c>
      <c r="R242" s="23" t="str">
        <f t="shared" si="89"/>
        <v> </v>
      </c>
      <c r="S242" s="20" t="str">
        <f t="shared" si="74"/>
        <v> </v>
      </c>
      <c r="T242" s="19"/>
      <c r="U242" s="31">
        <v>229</v>
      </c>
      <c r="V242" s="31" t="str">
        <f t="shared" si="76"/>
        <v> </v>
      </c>
      <c r="W242" s="31"/>
      <c r="X242" s="31">
        <v>229</v>
      </c>
      <c r="Y242" s="31" t="str">
        <f>IF(A242=" "," ",($Z$241/12))</f>
        <v> </v>
      </c>
      <c r="Z242" s="31"/>
    </row>
    <row r="243" spans="1:26" ht="10.5">
      <c r="A243" s="21" t="str">
        <f t="shared" si="77"/>
        <v> </v>
      </c>
      <c r="B243" s="22" t="str">
        <f t="shared" si="82"/>
        <v> </v>
      </c>
      <c r="C243" s="22" t="str">
        <f t="shared" si="78"/>
        <v> </v>
      </c>
      <c r="D243" s="22" t="str">
        <f t="shared" si="79"/>
        <v> </v>
      </c>
      <c r="E243" s="22"/>
      <c r="F243" s="22" t="str">
        <f t="shared" si="80"/>
        <v> </v>
      </c>
      <c r="G243" s="22" t="str">
        <f>+IF(A243=" "," ",IF(J244=" ",($H$2-SUM($C$12:C242)+D243),(1+$B$2/365*365/12)^$C$2*$B$2/365*365/12/((1+$B$2/365*365/12)^$C$2-1)*$H$2))</f>
        <v> </v>
      </c>
      <c r="H243" s="25" t="str">
        <f>+IF(J243=$J$2,XIRR($G$12:G243,$K$12:K243)," ")</f>
        <v> </v>
      </c>
      <c r="I243" s="25" t="str">
        <f>+IF(J243=$J$2,XIRR($F$12:F243,$K$12:K243)," ")</f>
        <v> </v>
      </c>
      <c r="J243" s="20" t="str">
        <f>IF(J242=" "," ",IF(EDATE(J242,1)&gt;$J$2," ",EDATE($J$13,L242)))</f>
        <v> </v>
      </c>
      <c r="K243" s="20" t="str">
        <f t="shared" si="81"/>
        <v> </v>
      </c>
      <c r="L243" s="19" t="str">
        <f t="shared" si="83"/>
        <v> </v>
      </c>
      <c r="M243" s="26" t="str">
        <f t="shared" si="84"/>
        <v> </v>
      </c>
      <c r="N243" s="26">
        <f t="shared" si="85"/>
        <v>0</v>
      </c>
      <c r="O243" s="19" t="str">
        <f t="shared" si="86"/>
        <v> </v>
      </c>
      <c r="P243" s="19" t="str">
        <f t="shared" si="87"/>
        <v> </v>
      </c>
      <c r="Q243" s="19" t="str">
        <f t="shared" si="88"/>
        <v> </v>
      </c>
      <c r="R243" s="23" t="str">
        <f t="shared" si="89"/>
        <v> </v>
      </c>
      <c r="S243" s="20" t="str">
        <f t="shared" si="74"/>
        <v> </v>
      </c>
      <c r="T243" s="19"/>
      <c r="U243" s="31">
        <v>230</v>
      </c>
      <c r="V243" s="31" t="str">
        <f t="shared" si="76"/>
        <v> </v>
      </c>
      <c r="W243" s="31"/>
      <c r="X243" s="31">
        <v>230</v>
      </c>
      <c r="Y243" s="31" t="str">
        <f aca="true" t="shared" si="92" ref="Y243:Y253">IF(A243=" "," ",($Z$241/12))</f>
        <v> </v>
      </c>
      <c r="Z243" s="31"/>
    </row>
    <row r="244" spans="1:26" ht="10.5">
      <c r="A244" s="21" t="str">
        <f t="shared" si="77"/>
        <v> </v>
      </c>
      <c r="B244" s="22" t="str">
        <f t="shared" si="82"/>
        <v> </v>
      </c>
      <c r="C244" s="22" t="str">
        <f t="shared" si="78"/>
        <v> </v>
      </c>
      <c r="D244" s="22" t="str">
        <f t="shared" si="79"/>
        <v> </v>
      </c>
      <c r="E244" s="22"/>
      <c r="F244" s="22" t="str">
        <f t="shared" si="80"/>
        <v> </v>
      </c>
      <c r="G244" s="22" t="str">
        <f>+IF(A244=" "," ",IF(J245=" ",($H$2-SUM($C$12:C243)+D244),(1+$B$2/365*365/12)^$C$2*$B$2/365*365/12/((1+$B$2/365*365/12)^$C$2-1)*$H$2))</f>
        <v> </v>
      </c>
      <c r="H244" s="25" t="str">
        <f>+IF(J244=$J$2,XIRR($G$12:G244,$K$12:K244)," ")</f>
        <v> </v>
      </c>
      <c r="I244" s="25" t="str">
        <f>+IF(J244=$J$2,XIRR($F$12:F244,$K$12:K244)," ")</f>
        <v> </v>
      </c>
      <c r="J244" s="20" t="str">
        <f>IF(J243=" "," ",IF(EDATE(J243,1)&gt;$J$2," ",EDATE($J$13,L243)))</f>
        <v> </v>
      </c>
      <c r="K244" s="20" t="str">
        <f t="shared" si="81"/>
        <v> </v>
      </c>
      <c r="L244" s="19" t="str">
        <f t="shared" si="83"/>
        <v> </v>
      </c>
      <c r="M244" s="26" t="str">
        <f t="shared" si="84"/>
        <v> </v>
      </c>
      <c r="N244" s="26">
        <f t="shared" si="85"/>
        <v>0</v>
      </c>
      <c r="O244" s="19" t="str">
        <f t="shared" si="86"/>
        <v> </v>
      </c>
      <c r="P244" s="19" t="str">
        <f t="shared" si="87"/>
        <v> </v>
      </c>
      <c r="Q244" s="19" t="str">
        <f t="shared" si="88"/>
        <v> </v>
      </c>
      <c r="R244" s="23" t="str">
        <f t="shared" si="89"/>
        <v> </v>
      </c>
      <c r="S244" s="20" t="str">
        <f t="shared" si="74"/>
        <v> </v>
      </c>
      <c r="T244" s="19"/>
      <c r="U244" s="31">
        <v>231</v>
      </c>
      <c r="V244" s="31" t="str">
        <f t="shared" si="76"/>
        <v> </v>
      </c>
      <c r="W244" s="31"/>
      <c r="X244" s="31">
        <v>231</v>
      </c>
      <c r="Y244" s="31" t="str">
        <f t="shared" si="92"/>
        <v> </v>
      </c>
      <c r="Z244" s="31"/>
    </row>
    <row r="245" spans="1:26" ht="10.5">
      <c r="A245" s="21" t="str">
        <f t="shared" si="77"/>
        <v> </v>
      </c>
      <c r="B245" s="22" t="str">
        <f t="shared" si="82"/>
        <v> </v>
      </c>
      <c r="C245" s="22" t="str">
        <f t="shared" si="78"/>
        <v> </v>
      </c>
      <c r="D245" s="22" t="str">
        <f t="shared" si="79"/>
        <v> </v>
      </c>
      <c r="E245" s="22"/>
      <c r="F245" s="22" t="str">
        <f t="shared" si="80"/>
        <v> </v>
      </c>
      <c r="G245" s="22" t="str">
        <f>+IF(A245=" "," ",IF(J246=" ",($H$2-SUM($C$12:C244)+D245),(1+$B$2/365*365/12)^$C$2*$B$2/365*365/12/((1+$B$2/365*365/12)^$C$2-1)*$H$2))</f>
        <v> </v>
      </c>
      <c r="H245" s="25" t="str">
        <f>+IF(J245=$J$2,XIRR($G$12:G245,$K$12:K245)," ")</f>
        <v> </v>
      </c>
      <c r="I245" s="25" t="str">
        <f>+IF(J245=$J$2,XIRR($F$12:F245,$K$12:K245)," ")</f>
        <v> </v>
      </c>
      <c r="J245" s="20" t="str">
        <f>IF(J244=" "," ",IF(EDATE(J244,1)&gt;$J$2," ",EDATE($J$13,L244)))</f>
        <v> </v>
      </c>
      <c r="K245" s="20" t="str">
        <f t="shared" si="81"/>
        <v> </v>
      </c>
      <c r="L245" s="19" t="str">
        <f t="shared" si="83"/>
        <v> </v>
      </c>
      <c r="M245" s="26" t="str">
        <f t="shared" si="84"/>
        <v> </v>
      </c>
      <c r="N245" s="26">
        <f t="shared" si="85"/>
        <v>0</v>
      </c>
      <c r="O245" s="19" t="str">
        <f t="shared" si="86"/>
        <v> </v>
      </c>
      <c r="P245" s="19" t="str">
        <f t="shared" si="87"/>
        <v> </v>
      </c>
      <c r="Q245" s="19" t="str">
        <f t="shared" si="88"/>
        <v> </v>
      </c>
      <c r="R245" s="23" t="str">
        <f t="shared" si="89"/>
        <v> </v>
      </c>
      <c r="S245" s="20" t="str">
        <f t="shared" si="74"/>
        <v> </v>
      </c>
      <c r="T245" s="19"/>
      <c r="U245" s="31">
        <v>232</v>
      </c>
      <c r="V245" s="31" t="str">
        <f t="shared" si="76"/>
        <v> </v>
      </c>
      <c r="W245" s="31"/>
      <c r="X245" s="31">
        <v>232</v>
      </c>
      <c r="Y245" s="31" t="str">
        <f t="shared" si="92"/>
        <v> </v>
      </c>
      <c r="Z245" s="31"/>
    </row>
    <row r="246" spans="1:26" ht="10.5">
      <c r="A246" s="21" t="str">
        <f t="shared" si="77"/>
        <v> </v>
      </c>
      <c r="B246" s="22" t="str">
        <f t="shared" si="82"/>
        <v> </v>
      </c>
      <c r="C246" s="22" t="str">
        <f t="shared" si="78"/>
        <v> </v>
      </c>
      <c r="D246" s="22" t="str">
        <f t="shared" si="79"/>
        <v> </v>
      </c>
      <c r="E246" s="22"/>
      <c r="F246" s="22" t="str">
        <f t="shared" si="80"/>
        <v> </v>
      </c>
      <c r="G246" s="22" t="str">
        <f>+IF(A246=" "," ",IF(J247=" ",($H$2-SUM($C$12:C245)+D246),(1+$B$2/365*365/12)^$C$2*$B$2/365*365/12/((1+$B$2/365*365/12)^$C$2-1)*$H$2))</f>
        <v> </v>
      </c>
      <c r="H246" s="25" t="str">
        <f>+IF(J246=$J$2,XIRR($G$12:G246,$K$12:K246)," ")</f>
        <v> </v>
      </c>
      <c r="I246" s="25" t="str">
        <f>+IF(J246=$J$2,XIRR($F$12:F246,$K$12:K246)," ")</f>
        <v> </v>
      </c>
      <c r="J246" s="20" t="str">
        <f>IF(J245=" "," ",IF(EDATE(J245,1)&gt;$J$2," ",EDATE($J$13,L245)))</f>
        <v> </v>
      </c>
      <c r="K246" s="20" t="str">
        <f t="shared" si="81"/>
        <v> </v>
      </c>
      <c r="L246" s="19" t="str">
        <f t="shared" si="83"/>
        <v> </v>
      </c>
      <c r="M246" s="26" t="str">
        <f t="shared" si="84"/>
        <v> </v>
      </c>
      <c r="N246" s="26">
        <f t="shared" si="85"/>
        <v>0</v>
      </c>
      <c r="O246" s="19" t="str">
        <f t="shared" si="86"/>
        <v> </v>
      </c>
      <c r="P246" s="19" t="str">
        <f t="shared" si="87"/>
        <v> </v>
      </c>
      <c r="Q246" s="19" t="str">
        <f t="shared" si="88"/>
        <v> </v>
      </c>
      <c r="R246" s="23" t="str">
        <f t="shared" si="89"/>
        <v> </v>
      </c>
      <c r="S246" s="20" t="str">
        <f t="shared" si="74"/>
        <v> </v>
      </c>
      <c r="T246" s="19"/>
      <c r="U246" s="31">
        <v>233</v>
      </c>
      <c r="V246" s="31" t="str">
        <f t="shared" si="76"/>
        <v> </v>
      </c>
      <c r="W246" s="31"/>
      <c r="X246" s="31">
        <v>233</v>
      </c>
      <c r="Y246" s="31" t="str">
        <f t="shared" si="92"/>
        <v> </v>
      </c>
      <c r="Z246" s="31"/>
    </row>
    <row r="247" spans="1:26" ht="10.5">
      <c r="A247" s="21" t="str">
        <f t="shared" si="77"/>
        <v> </v>
      </c>
      <c r="B247" s="22" t="str">
        <f t="shared" si="82"/>
        <v> </v>
      </c>
      <c r="C247" s="22" t="str">
        <f t="shared" si="78"/>
        <v> </v>
      </c>
      <c r="D247" s="22" t="str">
        <f t="shared" si="79"/>
        <v> </v>
      </c>
      <c r="E247" s="22"/>
      <c r="F247" s="22" t="str">
        <f t="shared" si="80"/>
        <v> </v>
      </c>
      <c r="G247" s="22" t="str">
        <f>+IF(A247=" "," ",IF(J248=" ",($H$2-SUM($C$12:C246)+D247),(1+$B$2/365*365/12)^$C$2*$B$2/365*365/12/((1+$B$2/365*365/12)^$C$2-1)*$H$2))</f>
        <v> </v>
      </c>
      <c r="H247" s="25" t="str">
        <f>+IF(J247=$J$2,XIRR($G$12:G247,$K$12:K247)," ")</f>
        <v> </v>
      </c>
      <c r="I247" s="25" t="str">
        <f>+IF(J247=$J$2,XIRR($F$12:F247,$K$12:K247)," ")</f>
        <v> </v>
      </c>
      <c r="J247" s="20" t="str">
        <f>IF(J246=" "," ",IF(EDATE(J246,1)&gt;$J$2," ",EDATE($J$13,L246)))</f>
        <v> </v>
      </c>
      <c r="K247" s="20" t="str">
        <f t="shared" si="81"/>
        <v> </v>
      </c>
      <c r="L247" s="19" t="str">
        <f t="shared" si="83"/>
        <v> </v>
      </c>
      <c r="M247" s="26" t="str">
        <f t="shared" si="84"/>
        <v> </v>
      </c>
      <c r="N247" s="26">
        <f t="shared" si="85"/>
        <v>0</v>
      </c>
      <c r="O247" s="19" t="str">
        <f t="shared" si="86"/>
        <v> </v>
      </c>
      <c r="P247" s="19" t="str">
        <f t="shared" si="87"/>
        <v> </v>
      </c>
      <c r="Q247" s="19" t="str">
        <f t="shared" si="88"/>
        <v> </v>
      </c>
      <c r="R247" s="23" t="str">
        <f t="shared" si="89"/>
        <v> </v>
      </c>
      <c r="S247" s="20" t="str">
        <f t="shared" si="74"/>
        <v> </v>
      </c>
      <c r="T247" s="19"/>
      <c r="U247" s="31">
        <v>234</v>
      </c>
      <c r="V247" s="31" t="str">
        <f t="shared" si="76"/>
        <v> </v>
      </c>
      <c r="W247" s="31"/>
      <c r="X247" s="31">
        <v>234</v>
      </c>
      <c r="Y247" s="31" t="str">
        <f t="shared" si="92"/>
        <v> </v>
      </c>
      <c r="Z247" s="31"/>
    </row>
    <row r="248" spans="1:26" ht="10.5">
      <c r="A248" s="21" t="str">
        <f t="shared" si="77"/>
        <v> </v>
      </c>
      <c r="B248" s="22" t="str">
        <f t="shared" si="82"/>
        <v> </v>
      </c>
      <c r="C248" s="22" t="str">
        <f t="shared" si="78"/>
        <v> </v>
      </c>
      <c r="D248" s="22" t="str">
        <f t="shared" si="79"/>
        <v> </v>
      </c>
      <c r="E248" s="22"/>
      <c r="F248" s="22" t="str">
        <f t="shared" si="80"/>
        <v> </v>
      </c>
      <c r="G248" s="22" t="str">
        <f>+IF(A248=" "," ",IF(J249=" ",($H$2-SUM($C$12:C247)+D248),(1+$B$2/365*365/12)^$C$2*$B$2/365*365/12/((1+$B$2/365*365/12)^$C$2-1)*$H$2))</f>
        <v> </v>
      </c>
      <c r="H248" s="25" t="str">
        <f>+IF(J248=$J$2,XIRR($G$12:G248,$K$12:K248)," ")</f>
        <v> </v>
      </c>
      <c r="I248" s="25" t="str">
        <f>+IF(J248=$J$2,XIRR($F$12:F248,$K$12:K248)," ")</f>
        <v> </v>
      </c>
      <c r="J248" s="20" t="str">
        <f>IF(J247=" "," ",IF(EDATE(J247,1)&gt;$J$2," ",EDATE($J$13,L247)))</f>
        <v> </v>
      </c>
      <c r="K248" s="20" t="str">
        <f t="shared" si="81"/>
        <v> </v>
      </c>
      <c r="L248" s="19" t="str">
        <f t="shared" si="83"/>
        <v> </v>
      </c>
      <c r="M248" s="26" t="str">
        <f t="shared" si="84"/>
        <v> </v>
      </c>
      <c r="N248" s="26">
        <f t="shared" si="85"/>
        <v>0</v>
      </c>
      <c r="O248" s="19" t="str">
        <f t="shared" si="86"/>
        <v> </v>
      </c>
      <c r="P248" s="19" t="str">
        <f t="shared" si="87"/>
        <v> </v>
      </c>
      <c r="Q248" s="19" t="str">
        <f t="shared" si="88"/>
        <v> </v>
      </c>
      <c r="R248" s="23" t="str">
        <f t="shared" si="89"/>
        <v> </v>
      </c>
      <c r="S248" s="20" t="str">
        <f t="shared" si="74"/>
        <v> </v>
      </c>
      <c r="T248" s="19"/>
      <c r="U248" s="31">
        <v>235</v>
      </c>
      <c r="V248" s="31" t="str">
        <f t="shared" si="76"/>
        <v> </v>
      </c>
      <c r="W248" s="31"/>
      <c r="X248" s="31">
        <v>235</v>
      </c>
      <c r="Y248" s="31" t="str">
        <f t="shared" si="92"/>
        <v> </v>
      </c>
      <c r="Z248" s="31"/>
    </row>
    <row r="249" spans="1:26" ht="10.5">
      <c r="A249" s="21" t="str">
        <f t="shared" si="77"/>
        <v> </v>
      </c>
      <c r="B249" s="22" t="str">
        <f t="shared" si="82"/>
        <v> </v>
      </c>
      <c r="C249" s="22" t="str">
        <f t="shared" si="78"/>
        <v> </v>
      </c>
      <c r="D249" s="22" t="str">
        <f t="shared" si="79"/>
        <v> </v>
      </c>
      <c r="E249" s="22"/>
      <c r="F249" s="22" t="str">
        <f t="shared" si="80"/>
        <v> </v>
      </c>
      <c r="G249" s="22" t="str">
        <f>+IF(A249=" "," ",IF(J250=" ",($H$2-SUM($C$12:C248)+D249),(1+$B$2/365*365/12)^$C$2*$B$2/365*365/12/((1+$B$2/365*365/12)^$C$2-1)*$H$2))</f>
        <v> </v>
      </c>
      <c r="H249" s="25" t="str">
        <f>+IF(J249=$J$2,XIRR($G$12:G249,$K$12:K249)," ")</f>
        <v> </v>
      </c>
      <c r="I249" s="25" t="str">
        <f>+IF(J249=$J$2,XIRR($F$12:F249,$K$12:K249)," ")</f>
        <v> </v>
      </c>
      <c r="J249" s="20" t="str">
        <f>IF(J248=" "," ",IF(EDATE(J248,1)&gt;$J$2," ",EDATE($J$13,L248)))</f>
        <v> </v>
      </c>
      <c r="K249" s="20" t="str">
        <f t="shared" si="81"/>
        <v> </v>
      </c>
      <c r="L249" s="19" t="str">
        <f t="shared" si="83"/>
        <v> </v>
      </c>
      <c r="M249" s="26" t="str">
        <f t="shared" si="84"/>
        <v> </v>
      </c>
      <c r="N249" s="26">
        <f t="shared" si="85"/>
        <v>0</v>
      </c>
      <c r="O249" s="19" t="str">
        <f t="shared" si="86"/>
        <v> </v>
      </c>
      <c r="P249" s="19" t="str">
        <f t="shared" si="87"/>
        <v> </v>
      </c>
      <c r="Q249" s="19" t="str">
        <f t="shared" si="88"/>
        <v> </v>
      </c>
      <c r="R249" s="23" t="str">
        <f t="shared" si="89"/>
        <v> </v>
      </c>
      <c r="S249" s="20" t="str">
        <f t="shared" si="74"/>
        <v> </v>
      </c>
      <c r="T249" s="19"/>
      <c r="U249" s="31">
        <v>236</v>
      </c>
      <c r="V249" s="31" t="str">
        <f t="shared" si="76"/>
        <v> </v>
      </c>
      <c r="W249" s="31"/>
      <c r="X249" s="31">
        <v>236</v>
      </c>
      <c r="Y249" s="31" t="str">
        <f t="shared" si="92"/>
        <v> </v>
      </c>
      <c r="Z249" s="31"/>
    </row>
    <row r="250" spans="1:26" ht="10.5">
      <c r="A250" s="21" t="str">
        <f t="shared" si="77"/>
        <v> </v>
      </c>
      <c r="B250" s="22" t="str">
        <f t="shared" si="82"/>
        <v> </v>
      </c>
      <c r="C250" s="22" t="str">
        <f t="shared" si="78"/>
        <v> </v>
      </c>
      <c r="D250" s="22" t="str">
        <f t="shared" si="79"/>
        <v> </v>
      </c>
      <c r="E250" s="22"/>
      <c r="F250" s="22" t="str">
        <f t="shared" si="80"/>
        <v> </v>
      </c>
      <c r="G250" s="22" t="str">
        <f>+IF(A250=" "," ",IF(J251=" ",($H$2-SUM($C$12:C249)+D250),(1+$B$2/365*365/12)^$C$2*$B$2/365*365/12/((1+$B$2/365*365/12)^$C$2-1)*$H$2))</f>
        <v> </v>
      </c>
      <c r="H250" s="25" t="str">
        <f>+IF(J250=$J$2,XIRR($G$12:G250,$K$12:K250)," ")</f>
        <v> </v>
      </c>
      <c r="I250" s="25" t="str">
        <f>+IF(J250=$J$2,XIRR($F$12:F250,$K$12:K250)," ")</f>
        <v> </v>
      </c>
      <c r="J250" s="20" t="str">
        <f>IF(J249=" "," ",IF(EDATE(J249,1)&gt;$J$2," ",EDATE($J$13,L249)))</f>
        <v> </v>
      </c>
      <c r="K250" s="20" t="str">
        <f t="shared" si="81"/>
        <v> </v>
      </c>
      <c r="L250" s="19" t="str">
        <f t="shared" si="83"/>
        <v> </v>
      </c>
      <c r="M250" s="26" t="str">
        <f t="shared" si="84"/>
        <v> </v>
      </c>
      <c r="N250" s="26">
        <f t="shared" si="85"/>
        <v>0</v>
      </c>
      <c r="O250" s="19" t="str">
        <f t="shared" si="86"/>
        <v> </v>
      </c>
      <c r="P250" s="19" t="str">
        <f t="shared" si="87"/>
        <v> </v>
      </c>
      <c r="Q250" s="19" t="str">
        <f t="shared" si="88"/>
        <v> </v>
      </c>
      <c r="R250" s="23" t="str">
        <f t="shared" si="89"/>
        <v> </v>
      </c>
      <c r="S250" s="20" t="str">
        <f t="shared" si="74"/>
        <v> </v>
      </c>
      <c r="T250" s="19"/>
      <c r="U250" s="31">
        <v>237</v>
      </c>
      <c r="V250" s="31" t="str">
        <f t="shared" si="76"/>
        <v> </v>
      </c>
      <c r="W250" s="31"/>
      <c r="X250" s="31">
        <v>237</v>
      </c>
      <c r="Y250" s="31" t="str">
        <f t="shared" si="92"/>
        <v> </v>
      </c>
      <c r="Z250" s="31"/>
    </row>
    <row r="251" spans="1:26" ht="10.5">
      <c r="A251" s="21" t="str">
        <f t="shared" si="77"/>
        <v> </v>
      </c>
      <c r="B251" s="22" t="str">
        <f t="shared" si="82"/>
        <v> </v>
      </c>
      <c r="C251" s="22" t="str">
        <f t="shared" si="78"/>
        <v> </v>
      </c>
      <c r="D251" s="22" t="str">
        <f t="shared" si="79"/>
        <v> </v>
      </c>
      <c r="E251" s="22"/>
      <c r="F251" s="22" t="str">
        <f t="shared" si="80"/>
        <v> </v>
      </c>
      <c r="G251" s="22" t="str">
        <f>+IF(A251=" "," ",IF(J252=" ",($H$2-SUM($C$12:C250)+D251),(1+$B$2/365*365/12)^$C$2*$B$2/365*365/12/((1+$B$2/365*365/12)^$C$2-1)*$H$2))</f>
        <v> </v>
      </c>
      <c r="H251" s="25" t="str">
        <f>+IF(J251=$J$2,XIRR($G$12:G251,$K$12:K251)," ")</f>
        <v> </v>
      </c>
      <c r="I251" s="25" t="str">
        <f>+IF(J251=$J$2,XIRR($F$12:F251,$K$12:K251)," ")</f>
        <v> </v>
      </c>
      <c r="J251" s="20" t="str">
        <f>IF(J250=" "," ",IF(EDATE(J250,1)&gt;$J$2," ",EDATE($J$13,L250)))</f>
        <v> </v>
      </c>
      <c r="K251" s="20" t="str">
        <f t="shared" si="81"/>
        <v> </v>
      </c>
      <c r="L251" s="19" t="str">
        <f t="shared" si="83"/>
        <v> </v>
      </c>
      <c r="M251" s="26" t="str">
        <f t="shared" si="84"/>
        <v> </v>
      </c>
      <c r="N251" s="26">
        <f t="shared" si="85"/>
        <v>0</v>
      </c>
      <c r="O251" s="19" t="str">
        <f t="shared" si="86"/>
        <v> </v>
      </c>
      <c r="P251" s="19" t="str">
        <f t="shared" si="87"/>
        <v> </v>
      </c>
      <c r="Q251" s="19" t="str">
        <f t="shared" si="88"/>
        <v> </v>
      </c>
      <c r="R251" s="23" t="str">
        <f t="shared" si="89"/>
        <v> </v>
      </c>
      <c r="S251" s="20" t="str">
        <f t="shared" si="74"/>
        <v> </v>
      </c>
      <c r="T251" s="19"/>
      <c r="U251" s="31">
        <v>238</v>
      </c>
      <c r="V251" s="31" t="str">
        <f t="shared" si="76"/>
        <v> </v>
      </c>
      <c r="W251" s="31"/>
      <c r="X251" s="31">
        <v>238</v>
      </c>
      <c r="Y251" s="31" t="str">
        <f t="shared" si="92"/>
        <v> </v>
      </c>
      <c r="Z251" s="31"/>
    </row>
    <row r="252" spans="1:26" ht="10.5">
      <c r="A252" s="21" t="str">
        <f t="shared" si="77"/>
        <v> </v>
      </c>
      <c r="B252" s="22" t="str">
        <f t="shared" si="82"/>
        <v> </v>
      </c>
      <c r="C252" s="22" t="str">
        <f t="shared" si="78"/>
        <v> </v>
      </c>
      <c r="D252" s="22" t="str">
        <f t="shared" si="79"/>
        <v> </v>
      </c>
      <c r="E252" s="22"/>
      <c r="F252" s="22" t="str">
        <f t="shared" si="80"/>
        <v> </v>
      </c>
      <c r="G252" s="22" t="str">
        <f>+IF(A252=" "," ",IF(J253=" ",($H$2-SUM($C$12:C251)+D252),(1+$B$2/365*365/12)^$C$2*$B$2/365*365/12/((1+$B$2/365*365/12)^$C$2-1)*$H$2))</f>
        <v> </v>
      </c>
      <c r="H252" s="25" t="str">
        <f>+IF(J252=$J$2,XIRR($G$12:G252,$K$12:K252)," ")</f>
        <v> </v>
      </c>
      <c r="I252" s="25" t="str">
        <f>+IF(J252=$J$2,XIRR($F$12:F252,$K$12:K252)," ")</f>
        <v> </v>
      </c>
      <c r="J252" s="20" t="str">
        <f>IF(J251=" "," ",IF(EDATE(J251,1)&gt;$J$2," ",EDATE($J$13,L251)))</f>
        <v> </v>
      </c>
      <c r="K252" s="20" t="str">
        <f t="shared" si="81"/>
        <v> </v>
      </c>
      <c r="L252" s="19" t="str">
        <f t="shared" si="83"/>
        <v> </v>
      </c>
      <c r="M252" s="26" t="str">
        <f t="shared" si="84"/>
        <v> </v>
      </c>
      <c r="N252" s="26">
        <f t="shared" si="85"/>
        <v>0</v>
      </c>
      <c r="O252" s="19" t="str">
        <f t="shared" si="86"/>
        <v> </v>
      </c>
      <c r="P252" s="19" t="str">
        <f t="shared" si="87"/>
        <v> </v>
      </c>
      <c r="Q252" s="19" t="str">
        <f t="shared" si="88"/>
        <v> </v>
      </c>
      <c r="R252" s="23" t="str">
        <f t="shared" si="89"/>
        <v> </v>
      </c>
      <c r="S252" s="20" t="str">
        <f t="shared" si="74"/>
        <v> </v>
      </c>
      <c r="T252" s="19"/>
      <c r="U252" s="31">
        <v>239</v>
      </c>
      <c r="V252" s="31" t="str">
        <f t="shared" si="76"/>
        <v> </v>
      </c>
      <c r="W252" s="31"/>
      <c r="X252" s="31">
        <v>239</v>
      </c>
      <c r="Y252" s="31" t="str">
        <f t="shared" si="92"/>
        <v> </v>
      </c>
      <c r="Z252" s="31"/>
    </row>
    <row r="253" spans="1:26" ht="10.5">
      <c r="A253" s="21" t="str">
        <f t="shared" si="77"/>
        <v> </v>
      </c>
      <c r="B253" s="22" t="str">
        <f t="shared" si="82"/>
        <v> </v>
      </c>
      <c r="C253" s="22" t="str">
        <f t="shared" si="78"/>
        <v> </v>
      </c>
      <c r="D253" s="22" t="str">
        <f t="shared" si="79"/>
        <v> </v>
      </c>
      <c r="E253" s="22"/>
      <c r="F253" s="22" t="str">
        <f t="shared" si="80"/>
        <v> </v>
      </c>
      <c r="G253" s="22" t="str">
        <f>+IF(A253=" "," ",IF(J254=" ",($H$2-SUM($C$12:C252)+D253),(1+$B$2/365*365/12)^$C$2*$B$2/365*365/12/((1+$B$2/365*365/12)^$C$2-1)*$H$2))</f>
        <v> </v>
      </c>
      <c r="H253" s="25" t="str">
        <f>+IF(J253=$J$2,XIRR($G$12:G253,$K$12:K253)," ")</f>
        <v> </v>
      </c>
      <c r="I253" s="25" t="str">
        <f>+IF(J253=$J$2,XIRR($F$12:F253,$K$12:K253)," ")</f>
        <v> </v>
      </c>
      <c r="J253" s="20" t="str">
        <f>IF(J252=" "," ",IF(EDATE(J252,1)&gt;$J$2," ",EDATE($J$13,L252)))</f>
        <v> </v>
      </c>
      <c r="K253" s="20" t="str">
        <f t="shared" si="81"/>
        <v> </v>
      </c>
      <c r="L253" s="19" t="str">
        <f t="shared" si="83"/>
        <v> </v>
      </c>
      <c r="M253" s="26" t="str">
        <f t="shared" si="84"/>
        <v> </v>
      </c>
      <c r="N253" s="26">
        <f t="shared" si="85"/>
        <v>0</v>
      </c>
      <c r="O253" s="19" t="str">
        <f t="shared" si="86"/>
        <v> </v>
      </c>
      <c r="P253" s="19" t="str">
        <f t="shared" si="87"/>
        <v> </v>
      </c>
      <c r="Q253" s="19" t="str">
        <f t="shared" si="88"/>
        <v> </v>
      </c>
      <c r="R253" s="23" t="str">
        <f t="shared" si="89"/>
        <v> </v>
      </c>
      <c r="S253" s="20" t="str">
        <f t="shared" si="74"/>
        <v> </v>
      </c>
      <c r="T253" s="19"/>
      <c r="U253" s="31">
        <v>240</v>
      </c>
      <c r="V253" s="31" t="str">
        <f t="shared" si="76"/>
        <v> </v>
      </c>
      <c r="W253" s="31">
        <f>+$F$2</f>
        <v>88333</v>
      </c>
      <c r="X253" s="31">
        <v>240</v>
      </c>
      <c r="Y253" s="31" t="str">
        <f t="shared" si="92"/>
        <v> </v>
      </c>
      <c r="Z253" s="31" t="e">
        <f>+instruction!$D$23*annuity!B254</f>
        <v>#VALUE!</v>
      </c>
    </row>
    <row r="254" spans="1:26" ht="10.5">
      <c r="A254" s="21" t="str">
        <f t="shared" si="77"/>
        <v> </v>
      </c>
      <c r="B254" s="22" t="str">
        <f t="shared" si="82"/>
        <v> </v>
      </c>
      <c r="C254" s="22" t="str">
        <f t="shared" si="78"/>
        <v> </v>
      </c>
      <c r="D254" s="22" t="str">
        <f t="shared" si="79"/>
        <v> </v>
      </c>
      <c r="E254" s="22"/>
      <c r="F254" s="22"/>
      <c r="G254" s="22" t="str">
        <f>+IF(A254=" "," ",IF(J255=" ",($H$2-SUM($C$12:C253)+D254),(1+$B$2/365*365/12)^$C$2*$B$2/365*365/12/((1+$B$2/365*365/12)^$C$2-1)*$H$2))</f>
        <v> </v>
      </c>
      <c r="H254" s="25" t="str">
        <f>+IF(J254=$J$2,XIRR($G$12:G254,$K$12:K254)," ")</f>
        <v> </v>
      </c>
      <c r="I254" s="25" t="str">
        <f>+IF(J254=$J$2,XIRR($F$12:F254,$K$12:K254)," ")</f>
        <v> </v>
      </c>
      <c r="J254" s="20" t="str">
        <f>IF(J253=" "," ",IF(EDATE(J253,1)&gt;$J$2," ",EDATE($J$13,L253)))</f>
        <v> </v>
      </c>
      <c r="K254" s="20"/>
      <c r="L254" s="19" t="str">
        <f>IF(J254=" "," ",L253+1)</f>
        <v> </v>
      </c>
      <c r="M254" s="26" t="str">
        <f>+IF(J254=" "," ",(J254-J253))</f>
        <v> </v>
      </c>
      <c r="N254" s="26"/>
      <c r="O254" s="19" t="str">
        <f>IF(J254=" "," ",DAY(J254))</f>
        <v> </v>
      </c>
      <c r="P254" s="19" t="str">
        <f>IF(J254=" "," ",MONTH(J254))</f>
        <v> </v>
      </c>
      <c r="Q254" s="19" t="str">
        <f>IF(J254=" "," ",YEAR(J254))</f>
        <v> </v>
      </c>
      <c r="R254" s="23" t="str">
        <f>IF(O254=" "," ",IF(AND(OR(O254=1,O254=2,O254=3,O254=4,O254=5,O254=6,O254=7),P254=1),CONCATENATE($T$12,"/",Q254),IF(AND(O254=28,P254=1),CONCATENATE($T$13,"/",Q254),IF(AND(O254=28,P254=5),CONCATENATE($T$14,"/",Q254),IF(AND(O254=5,P254=7),CONCATENATE($T$15,"/",Q254),IF(AND(O254=21,P254=9),CONCATENATE($T$16,"/",Q254),IF(AND(O254=31,P254=12),CONCATENATE($T$16,"/",Q254),J254)))))))</f>
        <v> </v>
      </c>
      <c r="S254" s="20" t="str">
        <f>IF(R254=" "," ",VALUE(R254))</f>
        <v> </v>
      </c>
      <c r="T254" s="19"/>
      <c r="U254" s="31">
        <v>241</v>
      </c>
      <c r="V254" s="31"/>
      <c r="W254" s="31"/>
      <c r="X254" s="31">
        <v>241</v>
      </c>
      <c r="Y254" s="31"/>
      <c r="Z254" s="31"/>
    </row>
    <row r="255" spans="1:25" ht="10.5">
      <c r="A255" s="14"/>
      <c r="F255" s="15"/>
      <c r="G255" s="15"/>
      <c r="J255" s="28"/>
      <c r="K255" s="28"/>
      <c r="L255" s="29"/>
      <c r="M255" s="5"/>
      <c r="S255" s="28"/>
      <c r="U255" s="16"/>
      <c r="V255" s="16"/>
      <c r="X255" s="16"/>
      <c r="Y255" s="16"/>
    </row>
    <row r="256" spans="1:25" ht="10.5">
      <c r="A256" s="14"/>
      <c r="F256" s="15"/>
      <c r="G256" s="15"/>
      <c r="J256" s="28"/>
      <c r="K256" s="28"/>
      <c r="L256" s="29"/>
      <c r="M256" s="5"/>
      <c r="S256" s="28"/>
      <c r="U256" s="16"/>
      <c r="V256" s="16"/>
      <c r="X256" s="16"/>
      <c r="Y256" s="16"/>
    </row>
    <row r="257" spans="1:25" ht="10.5">
      <c r="A257" s="14"/>
      <c r="F257" s="15"/>
      <c r="G257" s="15"/>
      <c r="J257" s="28"/>
      <c r="K257" s="28"/>
      <c r="L257" s="29"/>
      <c r="M257" s="5"/>
      <c r="S257" s="28"/>
      <c r="U257" s="16"/>
      <c r="V257" s="16"/>
      <c r="X257" s="16"/>
      <c r="Y257" s="16"/>
    </row>
    <row r="258" spans="1:25" ht="10.5">
      <c r="A258" s="14"/>
      <c r="F258" s="15"/>
      <c r="G258" s="15"/>
      <c r="J258" s="28"/>
      <c r="K258" s="28"/>
      <c r="L258" s="29"/>
      <c r="M258" s="5"/>
      <c r="S258" s="28"/>
      <c r="U258" s="16"/>
      <c r="V258" s="16"/>
      <c r="X258" s="16"/>
      <c r="Y258" s="16"/>
    </row>
    <row r="259" spans="1:25" ht="10.5">
      <c r="A259" s="14"/>
      <c r="F259" s="15"/>
      <c r="G259" s="15"/>
      <c r="J259" s="28"/>
      <c r="K259" s="28"/>
      <c r="L259" s="29"/>
      <c r="M259" s="5"/>
      <c r="S259" s="28"/>
      <c r="U259" s="16"/>
      <c r="V259" s="16"/>
      <c r="X259" s="16"/>
      <c r="Y259" s="16"/>
    </row>
    <row r="260" spans="1:25" ht="10.5">
      <c r="A260" s="14"/>
      <c r="F260" s="15"/>
      <c r="G260" s="15"/>
      <c r="J260" s="28"/>
      <c r="K260" s="28"/>
      <c r="L260" s="29"/>
      <c r="M260" s="5"/>
      <c r="S260" s="28"/>
      <c r="U260" s="16"/>
      <c r="V260" s="16"/>
      <c r="X260" s="16"/>
      <c r="Y260" s="16"/>
    </row>
    <row r="261" spans="1:25" ht="10.5">
      <c r="A261" s="14"/>
      <c r="F261" s="15"/>
      <c r="G261" s="15"/>
      <c r="J261" s="28"/>
      <c r="K261" s="28"/>
      <c r="L261" s="29"/>
      <c r="M261" s="5"/>
      <c r="S261" s="28"/>
      <c r="U261" s="16"/>
      <c r="V261" s="16"/>
      <c r="X261" s="16"/>
      <c r="Y261" s="16"/>
    </row>
    <row r="262" spans="1:25" ht="10.5">
      <c r="A262" s="14"/>
      <c r="F262" s="15"/>
      <c r="G262" s="15"/>
      <c r="J262" s="28"/>
      <c r="K262" s="28"/>
      <c r="L262" s="29"/>
      <c r="M262" s="5"/>
      <c r="S262" s="28"/>
      <c r="U262" s="16"/>
      <c r="V262" s="16"/>
      <c r="X262" s="16"/>
      <c r="Y262" s="16"/>
    </row>
    <row r="263" spans="1:25" ht="10.5">
      <c r="A263" s="14"/>
      <c r="F263" s="15"/>
      <c r="G263" s="15"/>
      <c r="J263" s="28"/>
      <c r="K263" s="28"/>
      <c r="L263" s="29"/>
      <c r="M263" s="5"/>
      <c r="S263" s="28"/>
      <c r="U263" s="16"/>
      <c r="V263" s="16"/>
      <c r="X263" s="16"/>
      <c r="Y263" s="16"/>
    </row>
    <row r="264" spans="1:25" ht="10.5">
      <c r="A264" s="14"/>
      <c r="F264" s="15"/>
      <c r="G264" s="15"/>
      <c r="J264" s="28"/>
      <c r="K264" s="28"/>
      <c r="L264" s="29"/>
      <c r="M264" s="5"/>
      <c r="S264" s="28"/>
      <c r="U264" s="16"/>
      <c r="V264" s="16"/>
      <c r="X264" s="16"/>
      <c r="Y264" s="16"/>
    </row>
    <row r="265" spans="1:25" ht="10.5">
      <c r="A265" s="14"/>
      <c r="F265" s="15"/>
      <c r="G265" s="15"/>
      <c r="J265" s="28"/>
      <c r="K265" s="28"/>
      <c r="L265" s="29"/>
      <c r="M265" s="5"/>
      <c r="S265" s="28"/>
      <c r="U265" s="16"/>
      <c r="V265" s="16"/>
      <c r="X265" s="16"/>
      <c r="Y265" s="16"/>
    </row>
    <row r="266" spans="1:25" ht="10.5">
      <c r="A266" s="14"/>
      <c r="F266" s="15"/>
      <c r="G266" s="15"/>
      <c r="J266" s="28"/>
      <c r="K266" s="28"/>
      <c r="L266" s="29"/>
      <c r="M266" s="5"/>
      <c r="S266" s="28"/>
      <c r="U266" s="16"/>
      <c r="V266" s="16"/>
      <c r="X266" s="16"/>
      <c r="Y266" s="16"/>
    </row>
    <row r="267" spans="1:25" ht="10.5">
      <c r="A267" s="14"/>
      <c r="F267" s="15"/>
      <c r="G267" s="15"/>
      <c r="J267" s="28"/>
      <c r="K267" s="28"/>
      <c r="L267" s="29"/>
      <c r="M267" s="5"/>
      <c r="S267" s="28"/>
      <c r="U267" s="16"/>
      <c r="V267" s="16"/>
      <c r="X267" s="16"/>
      <c r="Y267" s="16"/>
    </row>
    <row r="268" spans="1:25" ht="10.5">
      <c r="A268" s="14"/>
      <c r="F268" s="15"/>
      <c r="G268" s="15"/>
      <c r="J268" s="28"/>
      <c r="K268" s="28"/>
      <c r="L268" s="29"/>
      <c r="M268" s="5"/>
      <c r="S268" s="28"/>
      <c r="U268" s="16"/>
      <c r="V268" s="16"/>
      <c r="X268" s="16"/>
      <c r="Y268" s="16"/>
    </row>
    <row r="269" spans="1:25" ht="10.5">
      <c r="A269" s="14"/>
      <c r="F269" s="15"/>
      <c r="G269" s="15"/>
      <c r="J269" s="28"/>
      <c r="K269" s="28"/>
      <c r="L269" s="29"/>
      <c r="M269" s="5"/>
      <c r="S269" s="28"/>
      <c r="U269" s="16"/>
      <c r="V269" s="16"/>
      <c r="X269" s="16"/>
      <c r="Y269" s="16"/>
    </row>
    <row r="270" spans="1:25" ht="10.5">
      <c r="A270" s="14"/>
      <c r="F270" s="15"/>
      <c r="G270" s="15"/>
      <c r="J270" s="28"/>
      <c r="K270" s="28"/>
      <c r="L270" s="29"/>
      <c r="M270" s="5"/>
      <c r="S270" s="28"/>
      <c r="U270" s="16"/>
      <c r="V270" s="16"/>
      <c r="X270" s="16"/>
      <c r="Y270" s="16"/>
    </row>
    <row r="271" spans="1:25" ht="10.5">
      <c r="A271" s="14"/>
      <c r="H271" s="15"/>
      <c r="I271" s="15"/>
      <c r="J271" s="28"/>
      <c r="K271" s="28"/>
      <c r="L271" s="5"/>
      <c r="M271" s="29"/>
      <c r="N271" s="29"/>
      <c r="S271" s="28"/>
      <c r="U271" s="16"/>
      <c r="V271" s="16"/>
      <c r="X271" s="16"/>
      <c r="Y271" s="16"/>
    </row>
    <row r="272" spans="1:25" ht="10.5">
      <c r="A272" s="14"/>
      <c r="H272" s="15"/>
      <c r="I272" s="15"/>
      <c r="J272" s="28"/>
      <c r="K272" s="28"/>
      <c r="L272" s="5"/>
      <c r="M272" s="29"/>
      <c r="N272" s="29"/>
      <c r="S272" s="28"/>
      <c r="U272" s="16"/>
      <c r="V272" s="16"/>
      <c r="X272" s="16"/>
      <c r="Y272" s="16"/>
    </row>
    <row r="273" spans="1:25" ht="10.5">
      <c r="A273" s="14"/>
      <c r="H273" s="15"/>
      <c r="I273" s="15"/>
      <c r="J273" s="28"/>
      <c r="K273" s="28"/>
      <c r="L273" s="5"/>
      <c r="M273" s="29"/>
      <c r="N273" s="29"/>
      <c r="S273" s="28"/>
      <c r="U273" s="16"/>
      <c r="V273" s="16"/>
      <c r="X273" s="16"/>
      <c r="Y273" s="16"/>
    </row>
    <row r="274" spans="1:25" ht="10.5">
      <c r="A274" s="14"/>
      <c r="H274" s="15"/>
      <c r="I274" s="15"/>
      <c r="J274" s="28"/>
      <c r="K274" s="28"/>
      <c r="L274" s="5"/>
      <c r="M274" s="29"/>
      <c r="N274" s="29"/>
      <c r="S274" s="28"/>
      <c r="U274" s="16"/>
      <c r="V274" s="16"/>
      <c r="X274" s="16"/>
      <c r="Y274" s="16"/>
    </row>
    <row r="275" spans="1:25" ht="10.5">
      <c r="A275" s="14"/>
      <c r="H275" s="15"/>
      <c r="I275" s="15"/>
      <c r="J275" s="28"/>
      <c r="K275" s="28"/>
      <c r="L275" s="5"/>
      <c r="M275" s="29"/>
      <c r="N275" s="29"/>
      <c r="S275" s="28"/>
      <c r="U275" s="16"/>
      <c r="V275" s="16"/>
      <c r="X275" s="16"/>
      <c r="Y275" s="16"/>
    </row>
    <row r="276" spans="1:25" ht="10.5">
      <c r="A276" s="14"/>
      <c r="H276" s="15"/>
      <c r="I276" s="15"/>
      <c r="J276" s="28"/>
      <c r="K276" s="28"/>
      <c r="L276" s="5"/>
      <c r="M276" s="29"/>
      <c r="N276" s="29"/>
      <c r="S276" s="28"/>
      <c r="U276" s="16"/>
      <c r="V276" s="16"/>
      <c r="X276" s="16"/>
      <c r="Y276" s="16"/>
    </row>
    <row r="277" spans="1:25" ht="10.5">
      <c r="A277" s="14"/>
      <c r="H277" s="15"/>
      <c r="I277" s="15"/>
      <c r="J277" s="28"/>
      <c r="K277" s="28"/>
      <c r="L277" s="5"/>
      <c r="M277" s="29"/>
      <c r="N277" s="29"/>
      <c r="S277" s="28"/>
      <c r="U277" s="16"/>
      <c r="V277" s="16"/>
      <c r="X277" s="16"/>
      <c r="Y277" s="16"/>
    </row>
    <row r="278" spans="1:25" ht="10.5">
      <c r="A278" s="14"/>
      <c r="H278" s="15"/>
      <c r="I278" s="15"/>
      <c r="J278" s="28"/>
      <c r="K278" s="28"/>
      <c r="L278" s="5"/>
      <c r="M278" s="29"/>
      <c r="N278" s="29"/>
      <c r="S278" s="28"/>
      <c r="U278" s="16"/>
      <c r="V278" s="16"/>
      <c r="X278" s="16"/>
      <c r="Y278" s="16"/>
    </row>
    <row r="279" spans="1:25" ht="10.5">
      <c r="A279" s="14"/>
      <c r="H279" s="15"/>
      <c r="I279" s="15"/>
      <c r="J279" s="28"/>
      <c r="K279" s="28"/>
      <c r="L279" s="5"/>
      <c r="M279" s="29"/>
      <c r="N279" s="29"/>
      <c r="S279" s="28"/>
      <c r="U279" s="16"/>
      <c r="V279" s="16"/>
      <c r="X279" s="16"/>
      <c r="Y279" s="16"/>
    </row>
    <row r="280" spans="1:25" ht="10.5">
      <c r="A280" s="14"/>
      <c r="H280" s="15"/>
      <c r="I280" s="15"/>
      <c r="J280" s="28"/>
      <c r="K280" s="28"/>
      <c r="L280" s="5"/>
      <c r="M280" s="29"/>
      <c r="N280" s="29"/>
      <c r="S280" s="28"/>
      <c r="U280" s="16"/>
      <c r="V280" s="16"/>
      <c r="X280" s="16"/>
      <c r="Y280" s="16"/>
    </row>
    <row r="281" spans="1:25" ht="10.5">
      <c r="A281" s="14"/>
      <c r="H281" s="15"/>
      <c r="I281" s="15"/>
      <c r="J281" s="28"/>
      <c r="K281" s="28"/>
      <c r="L281" s="5"/>
      <c r="M281" s="29"/>
      <c r="N281" s="29"/>
      <c r="S281" s="28"/>
      <c r="U281" s="16"/>
      <c r="V281" s="16"/>
      <c r="X281" s="16"/>
      <c r="Y281" s="16"/>
    </row>
    <row r="282" spans="1:25" ht="10.5">
      <c r="A282" s="14"/>
      <c r="H282" s="15"/>
      <c r="I282" s="15"/>
      <c r="J282" s="28"/>
      <c r="K282" s="28"/>
      <c r="L282" s="5"/>
      <c r="M282" s="29"/>
      <c r="N282" s="29"/>
      <c r="S282" s="28"/>
      <c r="U282" s="16"/>
      <c r="V282" s="16"/>
      <c r="X282" s="16"/>
      <c r="Y282" s="16"/>
    </row>
    <row r="283" spans="1:25" ht="10.5">
      <c r="A283" s="14"/>
      <c r="H283" s="15"/>
      <c r="I283" s="15"/>
      <c r="J283" s="28"/>
      <c r="K283" s="28"/>
      <c r="L283" s="5"/>
      <c r="M283" s="29"/>
      <c r="N283" s="29"/>
      <c r="S283" s="28"/>
      <c r="U283" s="16"/>
      <c r="V283" s="16"/>
      <c r="X283" s="16"/>
      <c r="Y283" s="16"/>
    </row>
    <row r="284" spans="1:25" ht="10.5">
      <c r="A284" s="14"/>
      <c r="H284" s="15"/>
      <c r="I284" s="15"/>
      <c r="J284" s="28"/>
      <c r="K284" s="28"/>
      <c r="L284" s="5"/>
      <c r="M284" s="29"/>
      <c r="N284" s="29"/>
      <c r="S284" s="28"/>
      <c r="U284" s="16"/>
      <c r="V284" s="16"/>
      <c r="X284" s="16"/>
      <c r="Y284" s="16"/>
    </row>
    <row r="285" spans="1:25" ht="10.5">
      <c r="A285" s="14"/>
      <c r="H285" s="15"/>
      <c r="I285" s="15"/>
      <c r="J285" s="28"/>
      <c r="K285" s="28"/>
      <c r="L285" s="5"/>
      <c r="M285" s="29"/>
      <c r="N285" s="29"/>
      <c r="S285" s="28"/>
      <c r="U285" s="16"/>
      <c r="V285" s="16"/>
      <c r="X285" s="16"/>
      <c r="Y285" s="16"/>
    </row>
    <row r="286" spans="1:25" ht="10.5">
      <c r="A286" s="14"/>
      <c r="H286" s="15"/>
      <c r="I286" s="15"/>
      <c r="J286" s="28"/>
      <c r="K286" s="28"/>
      <c r="L286" s="5"/>
      <c r="M286" s="29"/>
      <c r="N286" s="29"/>
      <c r="S286" s="28"/>
      <c r="U286" s="16"/>
      <c r="V286" s="16"/>
      <c r="X286" s="16"/>
      <c r="Y286" s="16"/>
    </row>
    <row r="287" spans="1:25" ht="10.5">
      <c r="A287" s="14"/>
      <c r="H287" s="15"/>
      <c r="I287" s="15"/>
      <c r="J287" s="28"/>
      <c r="K287" s="28"/>
      <c r="L287" s="5"/>
      <c r="M287" s="29"/>
      <c r="N287" s="29"/>
      <c r="S287" s="28"/>
      <c r="U287" s="16"/>
      <c r="V287" s="16"/>
      <c r="X287" s="16"/>
      <c r="Y287" s="16"/>
    </row>
    <row r="288" spans="1:25" ht="10.5">
      <c r="A288" s="14"/>
      <c r="H288" s="15"/>
      <c r="I288" s="15"/>
      <c r="J288" s="28"/>
      <c r="K288" s="28"/>
      <c r="L288" s="5"/>
      <c r="M288" s="29"/>
      <c r="N288" s="29"/>
      <c r="S288" s="28"/>
      <c r="U288" s="16"/>
      <c r="V288" s="16"/>
      <c r="X288" s="16"/>
      <c r="Y288" s="16"/>
    </row>
    <row r="289" spans="1:25" ht="10.5">
      <c r="A289" s="14"/>
      <c r="H289" s="15"/>
      <c r="I289" s="15"/>
      <c r="J289" s="28"/>
      <c r="K289" s="28"/>
      <c r="L289" s="5"/>
      <c r="M289" s="29"/>
      <c r="N289" s="29"/>
      <c r="S289" s="28"/>
      <c r="U289" s="16"/>
      <c r="V289" s="16"/>
      <c r="X289" s="16"/>
      <c r="Y289" s="16"/>
    </row>
    <row r="290" spans="1:25" ht="10.5">
      <c r="A290" s="14"/>
      <c r="H290" s="15"/>
      <c r="I290" s="15"/>
      <c r="J290" s="28"/>
      <c r="K290" s="28"/>
      <c r="L290" s="5"/>
      <c r="M290" s="29"/>
      <c r="N290" s="29"/>
      <c r="S290" s="28"/>
      <c r="U290" s="16"/>
      <c r="V290" s="16"/>
      <c r="X290" s="16"/>
      <c r="Y290" s="16"/>
    </row>
    <row r="291" spans="1:25" ht="10.5">
      <c r="A291" s="14"/>
      <c r="H291" s="15"/>
      <c r="I291" s="15"/>
      <c r="J291" s="28"/>
      <c r="K291" s="28"/>
      <c r="L291" s="5"/>
      <c r="M291" s="29"/>
      <c r="N291" s="29"/>
      <c r="S291" s="28"/>
      <c r="U291" s="16"/>
      <c r="V291" s="16"/>
      <c r="X291" s="16"/>
      <c r="Y291" s="16"/>
    </row>
    <row r="292" spans="1:25" ht="10.5">
      <c r="A292" s="14"/>
      <c r="H292" s="15"/>
      <c r="I292" s="15"/>
      <c r="J292" s="28"/>
      <c r="K292" s="28"/>
      <c r="L292" s="5"/>
      <c r="M292" s="29"/>
      <c r="N292" s="29"/>
      <c r="S292" s="28"/>
      <c r="U292" s="16"/>
      <c r="V292" s="16"/>
      <c r="X292" s="16"/>
      <c r="Y292" s="16"/>
    </row>
    <row r="293" spans="1:25" ht="10.5">
      <c r="A293" s="14"/>
      <c r="H293" s="15"/>
      <c r="I293" s="15"/>
      <c r="J293" s="28"/>
      <c r="K293" s="28"/>
      <c r="L293" s="5"/>
      <c r="M293" s="29"/>
      <c r="N293" s="29"/>
      <c r="S293" s="28"/>
      <c r="U293" s="16"/>
      <c r="V293" s="16"/>
      <c r="X293" s="16"/>
      <c r="Y293" s="16"/>
    </row>
    <row r="294" spans="1:25" ht="10.5">
      <c r="A294" s="14"/>
      <c r="H294" s="15"/>
      <c r="I294" s="15"/>
      <c r="J294" s="28"/>
      <c r="K294" s="28"/>
      <c r="L294" s="5"/>
      <c r="M294" s="29"/>
      <c r="N294" s="29"/>
      <c r="S294" s="28"/>
      <c r="U294" s="16"/>
      <c r="V294" s="16"/>
      <c r="X294" s="16"/>
      <c r="Y294" s="16"/>
    </row>
    <row r="295" spans="1:25" ht="10.5">
      <c r="A295" s="14"/>
      <c r="H295" s="15"/>
      <c r="I295" s="15"/>
      <c r="J295" s="28"/>
      <c r="K295" s="28"/>
      <c r="L295" s="5"/>
      <c r="M295" s="29"/>
      <c r="N295" s="29"/>
      <c r="S295" s="28"/>
      <c r="U295" s="16"/>
      <c r="V295" s="16"/>
      <c r="X295" s="16"/>
      <c r="Y295" s="16"/>
    </row>
    <row r="296" spans="1:25" ht="10.5">
      <c r="A296" s="14"/>
      <c r="H296" s="15"/>
      <c r="I296" s="15"/>
      <c r="J296" s="28"/>
      <c r="K296" s="28"/>
      <c r="L296" s="5"/>
      <c r="M296" s="29"/>
      <c r="N296" s="29"/>
      <c r="S296" s="28"/>
      <c r="U296" s="16"/>
      <c r="V296" s="16"/>
      <c r="X296" s="16"/>
      <c r="Y296" s="16"/>
    </row>
    <row r="297" spans="1:25" ht="10.5">
      <c r="A297" s="14"/>
      <c r="H297" s="15"/>
      <c r="I297" s="15"/>
      <c r="J297" s="28"/>
      <c r="K297" s="28"/>
      <c r="L297" s="5"/>
      <c r="M297" s="29"/>
      <c r="N297" s="29"/>
      <c r="S297" s="28"/>
      <c r="U297" s="16"/>
      <c r="V297" s="16"/>
      <c r="X297" s="16"/>
      <c r="Y297" s="16"/>
    </row>
    <row r="298" spans="1:25" ht="10.5">
      <c r="A298" s="14"/>
      <c r="H298" s="15"/>
      <c r="I298" s="15"/>
      <c r="J298" s="28"/>
      <c r="K298" s="28"/>
      <c r="L298" s="5"/>
      <c r="M298" s="29"/>
      <c r="N298" s="29"/>
      <c r="S298" s="28"/>
      <c r="U298" s="16"/>
      <c r="V298" s="16"/>
      <c r="X298" s="16"/>
      <c r="Y298" s="16"/>
    </row>
    <row r="299" spans="1:25" ht="10.5">
      <c r="A299" s="14"/>
      <c r="H299" s="15"/>
      <c r="I299" s="15"/>
      <c r="J299" s="28"/>
      <c r="K299" s="28"/>
      <c r="L299" s="5"/>
      <c r="M299" s="29"/>
      <c r="N299" s="29"/>
      <c r="S299" s="28"/>
      <c r="U299" s="16"/>
      <c r="V299" s="16"/>
      <c r="X299" s="16"/>
      <c r="Y299" s="16"/>
    </row>
    <row r="300" spans="1:25" ht="10.5">
      <c r="A300" s="14"/>
      <c r="H300" s="15"/>
      <c r="I300" s="15"/>
      <c r="J300" s="28"/>
      <c r="K300" s="28"/>
      <c r="L300" s="5"/>
      <c r="M300" s="29"/>
      <c r="N300" s="29"/>
      <c r="S300" s="28"/>
      <c r="U300" s="16"/>
      <c r="V300" s="16"/>
      <c r="X300" s="16"/>
      <c r="Y300" s="16"/>
    </row>
    <row r="301" spans="1:25" ht="10.5">
      <c r="A301" s="14"/>
      <c r="H301" s="15"/>
      <c r="I301" s="15"/>
      <c r="J301" s="28"/>
      <c r="K301" s="28"/>
      <c r="L301" s="5"/>
      <c r="M301" s="29"/>
      <c r="N301" s="29"/>
      <c r="S301" s="28"/>
      <c r="U301" s="16"/>
      <c r="V301" s="16"/>
      <c r="X301" s="16"/>
      <c r="Y301" s="16"/>
    </row>
    <row r="302" spans="1:25" ht="10.5">
      <c r="A302" s="14"/>
      <c r="H302" s="15"/>
      <c r="I302" s="15"/>
      <c r="J302" s="28"/>
      <c r="K302" s="28"/>
      <c r="L302" s="5"/>
      <c r="M302" s="29"/>
      <c r="N302" s="29"/>
      <c r="S302" s="28"/>
      <c r="U302" s="16"/>
      <c r="V302" s="16"/>
      <c r="X302" s="16"/>
      <c r="Y302" s="16"/>
    </row>
    <row r="303" spans="1:25" ht="10.5">
      <c r="A303" s="14"/>
      <c r="H303" s="15"/>
      <c r="I303" s="15"/>
      <c r="J303" s="28"/>
      <c r="K303" s="28"/>
      <c r="L303" s="5"/>
      <c r="M303" s="29"/>
      <c r="N303" s="29"/>
      <c r="S303" s="28"/>
      <c r="U303" s="16"/>
      <c r="V303" s="16"/>
      <c r="X303" s="16"/>
      <c r="Y303" s="16"/>
    </row>
    <row r="304" spans="1:25" ht="10.5">
      <c r="A304" s="14"/>
      <c r="H304" s="15"/>
      <c r="I304" s="15"/>
      <c r="J304" s="28"/>
      <c r="K304" s="28"/>
      <c r="L304" s="5"/>
      <c r="M304" s="29"/>
      <c r="N304" s="29"/>
      <c r="S304" s="28"/>
      <c r="U304" s="16"/>
      <c r="V304" s="16"/>
      <c r="X304" s="16"/>
      <c r="Y304" s="16"/>
    </row>
    <row r="305" spans="1:25" ht="10.5">
      <c r="A305" s="14"/>
      <c r="H305" s="15"/>
      <c r="I305" s="15"/>
      <c r="J305" s="28"/>
      <c r="K305" s="28"/>
      <c r="L305" s="5"/>
      <c r="M305" s="29"/>
      <c r="N305" s="29"/>
      <c r="S305" s="28"/>
      <c r="U305" s="16"/>
      <c r="V305" s="16"/>
      <c r="X305" s="16"/>
      <c r="Y305" s="16"/>
    </row>
    <row r="306" spans="1:25" ht="10.5">
      <c r="A306" s="14"/>
      <c r="H306" s="15"/>
      <c r="I306" s="15"/>
      <c r="J306" s="28"/>
      <c r="K306" s="28"/>
      <c r="L306" s="5"/>
      <c r="M306" s="29"/>
      <c r="N306" s="29"/>
      <c r="S306" s="28"/>
      <c r="U306" s="16"/>
      <c r="V306" s="16"/>
      <c r="X306" s="16"/>
      <c r="Y306" s="16"/>
    </row>
    <row r="307" spans="1:25" ht="10.5">
      <c r="A307" s="14"/>
      <c r="H307" s="15"/>
      <c r="I307" s="15"/>
      <c r="J307" s="28"/>
      <c r="K307" s="28"/>
      <c r="L307" s="5"/>
      <c r="M307" s="29"/>
      <c r="N307" s="29"/>
      <c r="S307" s="28"/>
      <c r="U307" s="16"/>
      <c r="V307" s="16"/>
      <c r="X307" s="16"/>
      <c r="Y307" s="16"/>
    </row>
    <row r="308" spans="1:25" ht="10.5">
      <c r="A308" s="14"/>
      <c r="H308" s="15"/>
      <c r="I308" s="15"/>
      <c r="J308" s="28"/>
      <c r="K308" s="28"/>
      <c r="L308" s="5"/>
      <c r="M308" s="29"/>
      <c r="N308" s="29"/>
      <c r="S308" s="28"/>
      <c r="U308" s="16"/>
      <c r="V308" s="16"/>
      <c r="X308" s="16"/>
      <c r="Y308" s="16"/>
    </row>
    <row r="309" spans="1:25" ht="10.5">
      <c r="A309" s="14"/>
      <c r="H309" s="15"/>
      <c r="I309" s="15"/>
      <c r="J309" s="28"/>
      <c r="K309" s="28"/>
      <c r="L309" s="5"/>
      <c r="M309" s="29"/>
      <c r="N309" s="29"/>
      <c r="S309" s="28"/>
      <c r="U309" s="16"/>
      <c r="V309" s="16"/>
      <c r="X309" s="16"/>
      <c r="Y309" s="16"/>
    </row>
    <row r="310" spans="1:25" ht="10.5">
      <c r="A310" s="14"/>
      <c r="H310" s="15"/>
      <c r="I310" s="15"/>
      <c r="J310" s="28"/>
      <c r="K310" s="28"/>
      <c r="L310" s="5"/>
      <c r="M310" s="29"/>
      <c r="N310" s="29"/>
      <c r="S310" s="28"/>
      <c r="U310" s="16"/>
      <c r="V310" s="16"/>
      <c r="X310" s="16"/>
      <c r="Y310" s="16"/>
    </row>
    <row r="311" spans="1:25" ht="10.5">
      <c r="A311" s="14"/>
      <c r="H311" s="15"/>
      <c r="I311" s="15"/>
      <c r="J311" s="28"/>
      <c r="K311" s="28"/>
      <c r="L311" s="5"/>
      <c r="M311" s="29"/>
      <c r="N311" s="29"/>
      <c r="S311" s="28"/>
      <c r="U311" s="16"/>
      <c r="V311" s="16"/>
      <c r="X311" s="16"/>
      <c r="Y311" s="16"/>
    </row>
    <row r="312" spans="1:25" ht="10.5">
      <c r="A312" s="14"/>
      <c r="H312" s="15"/>
      <c r="I312" s="15"/>
      <c r="J312" s="28"/>
      <c r="K312" s="28"/>
      <c r="L312" s="5"/>
      <c r="M312" s="29"/>
      <c r="N312" s="29"/>
      <c r="S312" s="28"/>
      <c r="U312" s="16"/>
      <c r="V312" s="16"/>
      <c r="X312" s="16"/>
      <c r="Y312" s="16"/>
    </row>
    <row r="313" spans="1:25" ht="10.5">
      <c r="A313" s="14"/>
      <c r="H313" s="15"/>
      <c r="I313" s="15"/>
      <c r="J313" s="28"/>
      <c r="K313" s="28"/>
      <c r="L313" s="5"/>
      <c r="M313" s="29"/>
      <c r="N313" s="29"/>
      <c r="S313" s="28"/>
      <c r="U313" s="16"/>
      <c r="V313" s="16"/>
      <c r="X313" s="16"/>
      <c r="Y313" s="16"/>
    </row>
    <row r="314" spans="1:25" ht="10.5">
      <c r="A314" s="14"/>
      <c r="H314" s="15"/>
      <c r="I314" s="15"/>
      <c r="J314" s="28"/>
      <c r="K314" s="28"/>
      <c r="L314" s="5"/>
      <c r="M314" s="29"/>
      <c r="N314" s="29"/>
      <c r="S314" s="28"/>
      <c r="U314" s="16"/>
      <c r="V314" s="16"/>
      <c r="X314" s="16"/>
      <c r="Y314" s="16"/>
    </row>
    <row r="315" spans="1:25" ht="10.5">
      <c r="A315" s="14"/>
      <c r="H315" s="15"/>
      <c r="I315" s="15"/>
      <c r="J315" s="28"/>
      <c r="K315" s="28"/>
      <c r="L315" s="5"/>
      <c r="M315" s="29"/>
      <c r="N315" s="29"/>
      <c r="S315" s="28"/>
      <c r="U315" s="16"/>
      <c r="V315" s="16"/>
      <c r="X315" s="16"/>
      <c r="Y315" s="16"/>
    </row>
    <row r="316" spans="1:25" ht="10.5">
      <c r="A316" s="14"/>
      <c r="H316" s="15"/>
      <c r="I316" s="15"/>
      <c r="J316" s="28"/>
      <c r="K316" s="28"/>
      <c r="L316" s="5"/>
      <c r="M316" s="29"/>
      <c r="N316" s="29"/>
      <c r="S316" s="28"/>
      <c r="U316" s="16"/>
      <c r="V316" s="16"/>
      <c r="X316" s="16"/>
      <c r="Y316" s="16"/>
    </row>
    <row r="317" spans="1:25" ht="10.5">
      <c r="A317" s="14"/>
      <c r="H317" s="15"/>
      <c r="I317" s="15"/>
      <c r="J317" s="28"/>
      <c r="K317" s="28"/>
      <c r="L317" s="5"/>
      <c r="M317" s="29"/>
      <c r="N317" s="29"/>
      <c r="S317" s="28"/>
      <c r="U317" s="16"/>
      <c r="V317" s="16"/>
      <c r="X317" s="16"/>
      <c r="Y317" s="16"/>
    </row>
    <row r="318" spans="1:25" ht="10.5">
      <c r="A318" s="14"/>
      <c r="H318" s="15"/>
      <c r="I318" s="15"/>
      <c r="J318" s="28"/>
      <c r="K318" s="28"/>
      <c r="L318" s="5"/>
      <c r="M318" s="29"/>
      <c r="N318" s="29"/>
      <c r="S318" s="28"/>
      <c r="U318" s="16"/>
      <c r="V318" s="16"/>
      <c r="X318" s="16"/>
      <c r="Y318" s="16"/>
    </row>
    <row r="319" spans="1:25" ht="10.5">
      <c r="A319" s="14"/>
      <c r="H319" s="15"/>
      <c r="I319" s="15"/>
      <c r="J319" s="28"/>
      <c r="K319" s="28"/>
      <c r="L319" s="5"/>
      <c r="M319" s="29"/>
      <c r="N319" s="29"/>
      <c r="S319" s="28"/>
      <c r="U319" s="16"/>
      <c r="V319" s="16"/>
      <c r="X319" s="16"/>
      <c r="Y319" s="16"/>
    </row>
    <row r="320" spans="1:25" ht="10.5">
      <c r="A320" s="14"/>
      <c r="H320" s="15"/>
      <c r="I320" s="15"/>
      <c r="J320" s="28"/>
      <c r="K320" s="28"/>
      <c r="L320" s="5"/>
      <c r="M320" s="29"/>
      <c r="N320" s="29"/>
      <c r="S320" s="28"/>
      <c r="U320" s="16"/>
      <c r="V320" s="16"/>
      <c r="X320" s="16"/>
      <c r="Y320" s="16"/>
    </row>
    <row r="321" spans="1:25" ht="10.5">
      <c r="A321" s="14"/>
      <c r="H321" s="15"/>
      <c r="I321" s="15"/>
      <c r="J321" s="28"/>
      <c r="K321" s="28"/>
      <c r="L321" s="5"/>
      <c r="M321" s="29"/>
      <c r="N321" s="29"/>
      <c r="S321" s="28"/>
      <c r="U321" s="16"/>
      <c r="V321" s="16"/>
      <c r="X321" s="16"/>
      <c r="Y321" s="16"/>
    </row>
    <row r="322" spans="1:25" ht="10.5">
      <c r="A322" s="14"/>
      <c r="H322" s="15"/>
      <c r="I322" s="15"/>
      <c r="J322" s="28"/>
      <c r="K322" s="28"/>
      <c r="L322" s="5"/>
      <c r="M322" s="29"/>
      <c r="N322" s="29"/>
      <c r="S322" s="28"/>
      <c r="U322" s="16"/>
      <c r="V322" s="16"/>
      <c r="X322" s="16"/>
      <c r="Y322" s="16"/>
    </row>
    <row r="323" spans="1:25" ht="10.5">
      <c r="A323" s="14"/>
      <c r="H323" s="15"/>
      <c r="I323" s="15"/>
      <c r="J323" s="28"/>
      <c r="K323" s="28"/>
      <c r="L323" s="5"/>
      <c r="M323" s="29"/>
      <c r="N323" s="29"/>
      <c r="S323" s="28"/>
      <c r="U323" s="16"/>
      <c r="V323" s="16"/>
      <c r="X323" s="16"/>
      <c r="Y323" s="16"/>
    </row>
    <row r="324" spans="1:25" ht="10.5">
      <c r="A324" s="14"/>
      <c r="H324" s="15"/>
      <c r="I324" s="15"/>
      <c r="J324" s="28"/>
      <c r="K324" s="28"/>
      <c r="L324" s="5"/>
      <c r="M324" s="29"/>
      <c r="N324" s="29"/>
      <c r="S324" s="28"/>
      <c r="U324" s="16"/>
      <c r="V324" s="16"/>
      <c r="X324" s="16"/>
      <c r="Y324" s="16"/>
    </row>
    <row r="325" spans="1:25" ht="10.5">
      <c r="A325" s="14"/>
      <c r="H325" s="15"/>
      <c r="I325" s="15"/>
      <c r="J325" s="28"/>
      <c r="K325" s="28"/>
      <c r="L325" s="5"/>
      <c r="M325" s="29"/>
      <c r="N325" s="29"/>
      <c r="S325" s="28"/>
      <c r="U325" s="16"/>
      <c r="V325" s="16"/>
      <c r="X325" s="16"/>
      <c r="Y325" s="16"/>
    </row>
    <row r="326" spans="1:25" ht="10.5">
      <c r="A326" s="14"/>
      <c r="H326" s="15"/>
      <c r="I326" s="15"/>
      <c r="J326" s="28"/>
      <c r="K326" s="28"/>
      <c r="L326" s="5"/>
      <c r="M326" s="29"/>
      <c r="N326" s="29"/>
      <c r="S326" s="28"/>
      <c r="U326" s="16"/>
      <c r="V326" s="16"/>
      <c r="X326" s="16"/>
      <c r="Y326" s="16"/>
    </row>
    <row r="327" spans="1:25" ht="10.5">
      <c r="A327" s="14"/>
      <c r="H327" s="15"/>
      <c r="I327" s="15"/>
      <c r="J327" s="28"/>
      <c r="K327" s="28"/>
      <c r="L327" s="5"/>
      <c r="M327" s="29"/>
      <c r="N327" s="29"/>
      <c r="S327" s="28"/>
      <c r="U327" s="16"/>
      <c r="V327" s="16"/>
      <c r="X327" s="16"/>
      <c r="Y327" s="16"/>
    </row>
    <row r="328" spans="1:25" ht="10.5">
      <c r="A328" s="14"/>
      <c r="H328" s="15"/>
      <c r="I328" s="15"/>
      <c r="J328" s="28"/>
      <c r="K328" s="28"/>
      <c r="L328" s="5"/>
      <c r="M328" s="29"/>
      <c r="N328" s="29"/>
      <c r="S328" s="28"/>
      <c r="U328" s="16"/>
      <c r="V328" s="16"/>
      <c r="X328" s="16"/>
      <c r="Y328" s="16"/>
    </row>
    <row r="329" spans="1:25" ht="10.5">
      <c r="A329" s="14"/>
      <c r="H329" s="15"/>
      <c r="I329" s="15"/>
      <c r="J329" s="28"/>
      <c r="K329" s="28"/>
      <c r="L329" s="5"/>
      <c r="M329" s="29"/>
      <c r="N329" s="29"/>
      <c r="S329" s="28"/>
      <c r="U329" s="16"/>
      <c r="V329" s="16"/>
      <c r="X329" s="16"/>
      <c r="Y329" s="16"/>
    </row>
    <row r="330" spans="1:25" ht="10.5">
      <c r="A330" s="14"/>
      <c r="H330" s="15"/>
      <c r="I330" s="15"/>
      <c r="J330" s="28"/>
      <c r="K330" s="28"/>
      <c r="L330" s="5"/>
      <c r="M330" s="29"/>
      <c r="N330" s="29"/>
      <c r="S330" s="28"/>
      <c r="U330" s="16"/>
      <c r="V330" s="16"/>
      <c r="X330" s="16"/>
      <c r="Y330" s="16"/>
    </row>
    <row r="331" spans="1:25" ht="10.5">
      <c r="A331" s="14"/>
      <c r="H331" s="15"/>
      <c r="I331" s="15"/>
      <c r="J331" s="28"/>
      <c r="K331" s="28"/>
      <c r="L331" s="5"/>
      <c r="M331" s="29"/>
      <c r="N331" s="29"/>
      <c r="S331" s="28"/>
      <c r="U331" s="16"/>
      <c r="V331" s="16"/>
      <c r="X331" s="16"/>
      <c r="Y331" s="16"/>
    </row>
    <row r="332" spans="1:25" ht="10.5">
      <c r="A332" s="14"/>
      <c r="H332" s="15"/>
      <c r="I332" s="15"/>
      <c r="J332" s="28"/>
      <c r="K332" s="28"/>
      <c r="L332" s="5"/>
      <c r="M332" s="29"/>
      <c r="N332" s="29"/>
      <c r="S332" s="28"/>
      <c r="U332" s="16"/>
      <c r="V332" s="16"/>
      <c r="X332" s="16"/>
      <c r="Y332" s="16"/>
    </row>
    <row r="333" spans="1:25" ht="10.5">
      <c r="A333" s="14"/>
      <c r="H333" s="15"/>
      <c r="I333" s="15"/>
      <c r="J333" s="28"/>
      <c r="K333" s="28"/>
      <c r="L333" s="5"/>
      <c r="M333" s="29"/>
      <c r="N333" s="29"/>
      <c r="S333" s="28"/>
      <c r="U333" s="16"/>
      <c r="V333" s="16"/>
      <c r="X333" s="16"/>
      <c r="Y333" s="16"/>
    </row>
    <row r="334" spans="1:25" ht="10.5">
      <c r="A334" s="14"/>
      <c r="H334" s="15"/>
      <c r="I334" s="15"/>
      <c r="J334" s="28"/>
      <c r="K334" s="28"/>
      <c r="L334" s="5"/>
      <c r="M334" s="29"/>
      <c r="N334" s="29"/>
      <c r="S334" s="28"/>
      <c r="U334" s="16"/>
      <c r="V334" s="16"/>
      <c r="X334" s="16"/>
      <c r="Y334" s="16"/>
    </row>
    <row r="335" spans="1:25" ht="10.5">
      <c r="A335" s="14"/>
      <c r="H335" s="15"/>
      <c r="I335" s="15"/>
      <c r="J335" s="28"/>
      <c r="K335" s="28"/>
      <c r="L335" s="5"/>
      <c r="M335" s="29"/>
      <c r="N335" s="29"/>
      <c r="S335" s="28"/>
      <c r="U335" s="16"/>
      <c r="V335" s="16"/>
      <c r="X335" s="16"/>
      <c r="Y335" s="16"/>
    </row>
    <row r="336" spans="1:25" ht="10.5">
      <c r="A336" s="14"/>
      <c r="H336" s="15"/>
      <c r="I336" s="15"/>
      <c r="J336" s="15"/>
      <c r="K336" s="28"/>
      <c r="L336" s="28"/>
      <c r="M336" s="5"/>
      <c r="N336" s="29"/>
      <c r="O336" s="29"/>
      <c r="T336" s="28"/>
      <c r="V336" s="16"/>
      <c r="Y336" s="16"/>
    </row>
    <row r="337" spans="1:25" ht="10.5">
      <c r="A337" s="14"/>
      <c r="H337" s="15"/>
      <c r="I337" s="15"/>
      <c r="J337" s="15"/>
      <c r="K337" s="28"/>
      <c r="L337" s="28"/>
      <c r="M337" s="5"/>
      <c r="N337" s="29"/>
      <c r="O337" s="29"/>
      <c r="T337" s="28"/>
      <c r="V337" s="16"/>
      <c r="Y337" s="16"/>
    </row>
    <row r="338" spans="1:25" ht="10.5">
      <c r="A338" s="14"/>
      <c r="H338" s="15"/>
      <c r="I338" s="15"/>
      <c r="J338" s="15"/>
      <c r="K338" s="28"/>
      <c r="L338" s="28"/>
      <c r="M338" s="5"/>
      <c r="N338" s="29"/>
      <c r="O338" s="29"/>
      <c r="T338" s="28"/>
      <c r="V338" s="16"/>
      <c r="Y338" s="16"/>
    </row>
    <row r="339" spans="1:25" ht="10.5">
      <c r="A339" s="14"/>
      <c r="H339" s="15"/>
      <c r="I339" s="15"/>
      <c r="J339" s="15"/>
      <c r="K339" s="28"/>
      <c r="L339" s="28"/>
      <c r="M339" s="5"/>
      <c r="N339" s="29"/>
      <c r="O339" s="29"/>
      <c r="T339" s="28"/>
      <c r="V339" s="16"/>
      <c r="Y339" s="16"/>
    </row>
    <row r="340" spans="1:25" ht="10.5">
      <c r="A340" s="14"/>
      <c r="H340" s="15"/>
      <c r="I340" s="15"/>
      <c r="J340" s="15"/>
      <c r="K340" s="28"/>
      <c r="L340" s="28"/>
      <c r="M340" s="5"/>
      <c r="N340" s="29"/>
      <c r="O340" s="29"/>
      <c r="T340" s="28"/>
      <c r="V340" s="16"/>
      <c r="Y340" s="16"/>
    </row>
    <row r="341" spans="1:25" ht="10.5">
      <c r="A341" s="14"/>
      <c r="H341" s="15"/>
      <c r="I341" s="15"/>
      <c r="J341" s="15"/>
      <c r="K341" s="28"/>
      <c r="L341" s="28"/>
      <c r="M341" s="5"/>
      <c r="N341" s="29"/>
      <c r="O341" s="29"/>
      <c r="T341" s="28"/>
      <c r="V341" s="16"/>
      <c r="Y341" s="16"/>
    </row>
    <row r="342" spans="1:25" ht="10.5">
      <c r="A342" s="14"/>
      <c r="H342" s="15"/>
      <c r="I342" s="15"/>
      <c r="J342" s="15"/>
      <c r="K342" s="28"/>
      <c r="L342" s="28"/>
      <c r="M342" s="5"/>
      <c r="N342" s="29"/>
      <c r="O342" s="29"/>
      <c r="T342" s="28"/>
      <c r="V342" s="16"/>
      <c r="Y342" s="16"/>
    </row>
    <row r="343" spans="1:25" ht="10.5">
      <c r="A343" s="14"/>
      <c r="H343" s="15"/>
      <c r="I343" s="15"/>
      <c r="J343" s="15"/>
      <c r="K343" s="28"/>
      <c r="L343" s="28"/>
      <c r="M343" s="5"/>
      <c r="N343" s="29"/>
      <c r="O343" s="29"/>
      <c r="T343" s="28"/>
      <c r="V343" s="16"/>
      <c r="Y343" s="16"/>
    </row>
    <row r="344" spans="1:24" ht="10.5">
      <c r="A344" s="14"/>
      <c r="H344" s="15"/>
      <c r="I344" s="15"/>
      <c r="J344" s="15"/>
      <c r="L344" s="28"/>
      <c r="M344" s="28"/>
      <c r="O344" s="29"/>
      <c r="P344" s="29"/>
      <c r="U344" s="28"/>
      <c r="X344" s="28"/>
    </row>
    <row r="345" spans="1:24" ht="10.5">
      <c r="A345" s="14"/>
      <c r="H345" s="15"/>
      <c r="I345" s="15"/>
      <c r="J345" s="15"/>
      <c r="L345" s="28"/>
      <c r="M345" s="28"/>
      <c r="O345" s="29"/>
      <c r="P345" s="29"/>
      <c r="U345" s="28"/>
      <c r="X345" s="28"/>
    </row>
    <row r="346" spans="1:24" ht="10.5">
      <c r="A346" s="14"/>
      <c r="H346" s="15"/>
      <c r="I346" s="15"/>
      <c r="J346" s="15"/>
      <c r="L346" s="28"/>
      <c r="M346" s="28"/>
      <c r="O346" s="29"/>
      <c r="P346" s="29"/>
      <c r="U346" s="28"/>
      <c r="X346" s="28"/>
    </row>
    <row r="347" spans="1:24" ht="10.5">
      <c r="A347" s="14"/>
      <c r="H347" s="15"/>
      <c r="I347" s="15"/>
      <c r="J347" s="15"/>
      <c r="L347" s="28"/>
      <c r="M347" s="28"/>
      <c r="O347" s="29"/>
      <c r="P347" s="29"/>
      <c r="U347" s="28"/>
      <c r="X347" s="28"/>
    </row>
    <row r="348" spans="1:24" ht="10.5">
      <c r="A348" s="14"/>
      <c r="H348" s="15"/>
      <c r="I348" s="15"/>
      <c r="J348" s="15"/>
      <c r="L348" s="28"/>
      <c r="M348" s="28"/>
      <c r="O348" s="29"/>
      <c r="P348" s="29"/>
      <c r="U348" s="28"/>
      <c r="X348" s="28"/>
    </row>
    <row r="349" spans="1:24" ht="10.5">
      <c r="A349" s="14"/>
      <c r="H349" s="15"/>
      <c r="I349" s="15"/>
      <c r="J349" s="15"/>
      <c r="L349" s="28"/>
      <c r="M349" s="28"/>
      <c r="O349" s="29"/>
      <c r="P349" s="29"/>
      <c r="U349" s="28"/>
      <c r="X349" s="28"/>
    </row>
    <row r="350" spans="1:24" ht="10.5">
      <c r="A350" s="14"/>
      <c r="H350" s="15"/>
      <c r="I350" s="15"/>
      <c r="J350" s="15"/>
      <c r="L350" s="28"/>
      <c r="M350" s="28"/>
      <c r="O350" s="29"/>
      <c r="P350" s="29"/>
      <c r="U350" s="28"/>
      <c r="X350" s="28"/>
    </row>
    <row r="351" spans="1:24" ht="10.5">
      <c r="A351" s="14"/>
      <c r="H351" s="15"/>
      <c r="I351" s="15"/>
      <c r="J351" s="15"/>
      <c r="L351" s="28"/>
      <c r="M351" s="28"/>
      <c r="O351" s="29"/>
      <c r="P351" s="29"/>
      <c r="U351" s="28"/>
      <c r="X351" s="28"/>
    </row>
    <row r="352" spans="1:24" ht="10.5">
      <c r="A352" s="14"/>
      <c r="H352" s="15"/>
      <c r="I352" s="15"/>
      <c r="J352" s="15"/>
      <c r="L352" s="28"/>
      <c r="M352" s="28"/>
      <c r="O352" s="29"/>
      <c r="P352" s="29"/>
      <c r="U352" s="28"/>
      <c r="X352" s="28"/>
    </row>
    <row r="353" spans="1:24" ht="10.5">
      <c r="A353" s="14"/>
      <c r="H353" s="15"/>
      <c r="I353" s="15"/>
      <c r="J353" s="15"/>
      <c r="L353" s="28"/>
      <c r="M353" s="28"/>
      <c r="O353" s="29"/>
      <c r="P353" s="29"/>
      <c r="U353" s="28"/>
      <c r="X353" s="28"/>
    </row>
    <row r="354" spans="1:24" ht="10.5">
      <c r="A354" s="14"/>
      <c r="H354" s="15"/>
      <c r="I354" s="15"/>
      <c r="J354" s="15"/>
      <c r="L354" s="28"/>
      <c r="M354" s="28"/>
      <c r="O354" s="29"/>
      <c r="P354" s="29"/>
      <c r="U354" s="28"/>
      <c r="X354" s="28"/>
    </row>
    <row r="355" spans="1:24" ht="10.5">
      <c r="A355" s="14"/>
      <c r="H355" s="15"/>
      <c r="I355" s="15"/>
      <c r="J355" s="15"/>
      <c r="L355" s="28"/>
      <c r="M355" s="28"/>
      <c r="O355" s="29"/>
      <c r="P355" s="29"/>
      <c r="U355" s="28"/>
      <c r="X355" s="28"/>
    </row>
    <row r="356" spans="1:24" ht="10.5">
      <c r="A356" s="14"/>
      <c r="H356" s="15"/>
      <c r="I356" s="15"/>
      <c r="J356" s="15"/>
      <c r="L356" s="28"/>
      <c r="M356" s="28"/>
      <c r="O356" s="29"/>
      <c r="P356" s="29"/>
      <c r="U356" s="28"/>
      <c r="X356" s="28"/>
    </row>
    <row r="357" spans="1:24" ht="10.5">
      <c r="A357" s="14"/>
      <c r="H357" s="15"/>
      <c r="I357" s="15"/>
      <c r="J357" s="15"/>
      <c r="L357" s="28"/>
      <c r="M357" s="28"/>
      <c r="O357" s="29"/>
      <c r="P357" s="29"/>
      <c r="U357" s="28"/>
      <c r="X357" s="28"/>
    </row>
    <row r="358" spans="1:24" ht="10.5">
      <c r="A358" s="14"/>
      <c r="H358" s="15"/>
      <c r="I358" s="15"/>
      <c r="J358" s="15"/>
      <c r="L358" s="28"/>
      <c r="M358" s="28"/>
      <c r="O358" s="29"/>
      <c r="P358" s="29"/>
      <c r="U358" s="28"/>
      <c r="X358" s="28"/>
    </row>
    <row r="359" spans="1:24" ht="10.5">
      <c r="A359" s="14"/>
      <c r="H359" s="15"/>
      <c r="I359" s="15"/>
      <c r="J359" s="15"/>
      <c r="L359" s="28"/>
      <c r="M359" s="28"/>
      <c r="O359" s="29"/>
      <c r="P359" s="29"/>
      <c r="U359" s="28"/>
      <c r="X359" s="28"/>
    </row>
    <row r="360" spans="1:24" ht="10.5">
      <c r="A360" s="14"/>
      <c r="H360" s="15"/>
      <c r="I360" s="15"/>
      <c r="J360" s="15"/>
      <c r="L360" s="28"/>
      <c r="M360" s="28"/>
      <c r="O360" s="29"/>
      <c r="P360" s="29"/>
      <c r="U360" s="28"/>
      <c r="X360" s="28"/>
    </row>
    <row r="361" spans="2:24" ht="10.5">
      <c r="B361" s="14"/>
      <c r="L361" s="28"/>
      <c r="M361" s="28"/>
      <c r="O361" s="29"/>
      <c r="P361" s="29"/>
      <c r="U361" s="28"/>
      <c r="X361" s="28"/>
    </row>
    <row r="362" spans="2:24" ht="10.5">
      <c r="B362" s="14"/>
      <c r="L362" s="28"/>
      <c r="M362" s="28"/>
      <c r="O362" s="29"/>
      <c r="P362" s="29"/>
      <c r="U362" s="28"/>
      <c r="X362" s="28"/>
    </row>
    <row r="363" spans="2:16" ht="10.5">
      <c r="B363" s="14"/>
      <c r="O363" s="29"/>
      <c r="P363" s="29"/>
    </row>
    <row r="364" spans="2:16" ht="10.5">
      <c r="B364" s="14"/>
      <c r="O364" s="29"/>
      <c r="P364" s="29"/>
    </row>
    <row r="365" spans="2:16" ht="10.5">
      <c r="B365" s="14"/>
      <c r="O365" s="29"/>
      <c r="P365" s="29"/>
    </row>
    <row r="366" spans="2:16" ht="10.5">
      <c r="B366" s="14"/>
      <c r="O366" s="29"/>
      <c r="P366" s="29"/>
    </row>
    <row r="367" spans="2:16" ht="10.5">
      <c r="B367" s="14"/>
      <c r="O367" s="29"/>
      <c r="P367" s="29"/>
    </row>
    <row r="368" spans="2:16" ht="10.5">
      <c r="B368" s="14"/>
      <c r="O368" s="29"/>
      <c r="P368" s="29"/>
    </row>
    <row r="369" spans="2:16" ht="10.5">
      <c r="B369" s="14"/>
      <c r="O369" s="29"/>
      <c r="P369" s="29"/>
    </row>
    <row r="370" spans="2:16" ht="10.5">
      <c r="B370" s="14"/>
      <c r="O370" s="29"/>
      <c r="P370" s="29"/>
    </row>
    <row r="371" ht="10.5">
      <c r="B371" s="14"/>
    </row>
    <row r="372" ht="10.5">
      <c r="B372" s="14"/>
    </row>
    <row r="373" ht="10.5">
      <c r="B373" s="14"/>
    </row>
    <row r="374" ht="10.5">
      <c r="B374" s="14"/>
    </row>
    <row r="375" ht="10.5">
      <c r="B375" s="14"/>
    </row>
    <row r="376" ht="10.5">
      <c r="B376" s="14"/>
    </row>
    <row r="377" ht="10.5">
      <c r="B377" s="14"/>
    </row>
    <row r="378" ht="10.5">
      <c r="B378" s="14"/>
    </row>
    <row r="379" ht="10.5">
      <c r="B379" s="14"/>
    </row>
    <row r="380" ht="10.5">
      <c r="B380" s="14"/>
    </row>
    <row r="381" ht="10.5">
      <c r="B381" s="14"/>
    </row>
    <row r="382" ht="10.5">
      <c r="B382" s="14"/>
    </row>
    <row r="383" ht="10.5">
      <c r="B383" s="14"/>
    </row>
    <row r="384" ht="10.5">
      <c r="B384" s="14"/>
    </row>
    <row r="385" ht="10.5">
      <c r="B385" s="14"/>
    </row>
    <row r="386" ht="10.5">
      <c r="B386" s="14"/>
    </row>
    <row r="387" ht="10.5">
      <c r="B387" s="14"/>
    </row>
    <row r="388" ht="10.5">
      <c r="B388" s="14"/>
    </row>
    <row r="389" ht="10.5">
      <c r="B389" s="14"/>
    </row>
    <row r="390" ht="10.5">
      <c r="B390" s="14"/>
    </row>
    <row r="391" ht="10.5">
      <c r="B391" s="14"/>
    </row>
    <row r="392" ht="10.5">
      <c r="B392" s="14"/>
    </row>
    <row r="393" ht="10.5">
      <c r="B393" s="14"/>
    </row>
    <row r="394" ht="10.5">
      <c r="B394" s="14"/>
    </row>
    <row r="395" ht="10.5">
      <c r="B395" s="14"/>
    </row>
    <row r="396" ht="10.5">
      <c r="B396" s="14"/>
    </row>
    <row r="397" ht="10.5">
      <c r="B397" s="14"/>
    </row>
    <row r="398" ht="10.5">
      <c r="B398" s="14"/>
    </row>
    <row r="399" ht="10.5">
      <c r="B399" s="14"/>
    </row>
    <row r="400" ht="10.5">
      <c r="B400" s="14"/>
    </row>
    <row r="401" ht="10.5">
      <c r="B401" s="14"/>
    </row>
    <row r="402" ht="10.5">
      <c r="B402" s="14"/>
    </row>
    <row r="403" ht="10.5">
      <c r="B403" s="14"/>
    </row>
    <row r="404" ht="10.5">
      <c r="B404" s="14"/>
    </row>
    <row r="405" ht="10.5">
      <c r="B405" s="14"/>
    </row>
    <row r="406" ht="10.5">
      <c r="B406" s="14"/>
    </row>
    <row r="407" ht="10.5">
      <c r="B407" s="14"/>
    </row>
    <row r="408" ht="10.5">
      <c r="B408" s="14"/>
    </row>
    <row r="409" ht="10.5">
      <c r="B409" s="14"/>
    </row>
    <row r="410" ht="10.5">
      <c r="B410" s="14"/>
    </row>
    <row r="411" ht="10.5">
      <c r="B411" s="14"/>
    </row>
    <row r="412" ht="10.5">
      <c r="B412" s="14"/>
    </row>
    <row r="413" ht="10.5">
      <c r="B413" s="14"/>
    </row>
    <row r="414" ht="10.5">
      <c r="B414" s="14"/>
    </row>
    <row r="415" ht="10.5">
      <c r="B415" s="14"/>
    </row>
    <row r="416" ht="10.5">
      <c r="B416" s="14"/>
    </row>
    <row r="417" ht="10.5">
      <c r="B417" s="14"/>
    </row>
    <row r="418" ht="10.5">
      <c r="B418" s="14"/>
    </row>
    <row r="419" ht="10.5">
      <c r="B419" s="14"/>
    </row>
    <row r="420" ht="10.5">
      <c r="B420" s="14"/>
    </row>
    <row r="421" ht="10.5">
      <c r="B421" s="14"/>
    </row>
    <row r="422" ht="10.5">
      <c r="B422" s="14"/>
    </row>
    <row r="423" ht="10.5">
      <c r="B423" s="14"/>
    </row>
    <row r="424" ht="10.5">
      <c r="B424" s="14"/>
    </row>
    <row r="425" ht="10.5">
      <c r="B425" s="14"/>
    </row>
    <row r="426" ht="10.5">
      <c r="B426" s="14"/>
    </row>
    <row r="427" ht="10.5">
      <c r="B427" s="14"/>
    </row>
    <row r="428" ht="10.5">
      <c r="B428" s="14"/>
    </row>
    <row r="429" ht="10.5">
      <c r="B429" s="14"/>
    </row>
    <row r="430" ht="10.5">
      <c r="B430" s="14"/>
    </row>
    <row r="431" ht="10.5">
      <c r="B431" s="14"/>
    </row>
    <row r="432" ht="10.5">
      <c r="B432" s="14"/>
    </row>
    <row r="433" ht="10.5">
      <c r="B433" s="14"/>
    </row>
    <row r="434" ht="10.5">
      <c r="B434" s="14"/>
    </row>
    <row r="435" ht="10.5">
      <c r="B435" s="14"/>
    </row>
    <row r="436" ht="10.5">
      <c r="B436" s="14"/>
    </row>
    <row r="437" ht="10.5">
      <c r="B437" s="14"/>
    </row>
    <row r="438" ht="10.5">
      <c r="B438" s="14"/>
    </row>
    <row r="439" ht="10.5">
      <c r="B439" s="14"/>
    </row>
    <row r="440" ht="10.5">
      <c r="B440" s="14"/>
    </row>
    <row r="441" ht="10.5">
      <c r="B441" s="14"/>
    </row>
    <row r="442" ht="10.5">
      <c r="B442" s="14"/>
    </row>
    <row r="443" ht="10.5">
      <c r="B443" s="14"/>
    </row>
    <row r="444" ht="10.5">
      <c r="B444" s="14"/>
    </row>
    <row r="445" ht="10.5">
      <c r="B445" s="14"/>
    </row>
    <row r="446" ht="10.5">
      <c r="B446" s="14"/>
    </row>
    <row r="447" ht="10.5">
      <c r="B447" s="14"/>
    </row>
    <row r="448" ht="10.5">
      <c r="B448" s="14"/>
    </row>
    <row r="449" ht="10.5">
      <c r="B449" s="14"/>
    </row>
    <row r="450" ht="10.5">
      <c r="B450" s="14"/>
    </row>
    <row r="451" ht="10.5">
      <c r="B451" s="14"/>
    </row>
    <row r="452" ht="10.5">
      <c r="B452" s="14"/>
    </row>
    <row r="453" ht="10.5">
      <c r="B453" s="14"/>
    </row>
    <row r="454" ht="10.5">
      <c r="B454" s="14"/>
    </row>
    <row r="455" ht="10.5">
      <c r="B455" s="14"/>
    </row>
    <row r="456" ht="10.5">
      <c r="B456" s="14"/>
    </row>
    <row r="457" ht="10.5">
      <c r="B457" s="14"/>
    </row>
    <row r="458" ht="10.5">
      <c r="B458" s="14"/>
    </row>
    <row r="459" ht="10.5">
      <c r="B459" s="14"/>
    </row>
    <row r="460" ht="10.5">
      <c r="B460" s="14"/>
    </row>
    <row r="461" ht="10.5">
      <c r="B461" s="14"/>
    </row>
    <row r="462" ht="10.5">
      <c r="B462" s="14"/>
    </row>
    <row r="463" ht="10.5">
      <c r="B463" s="14"/>
    </row>
    <row r="464" ht="10.5">
      <c r="B464" s="14"/>
    </row>
    <row r="465" ht="10.5">
      <c r="B465" s="14"/>
    </row>
    <row r="466" ht="10.5">
      <c r="B466" s="14"/>
    </row>
    <row r="467" ht="10.5">
      <c r="B467" s="14"/>
    </row>
    <row r="468" ht="10.5">
      <c r="B468" s="14"/>
    </row>
    <row r="469" ht="10.5">
      <c r="B469" s="14"/>
    </row>
    <row r="470" ht="10.5">
      <c r="B470" s="14"/>
    </row>
    <row r="471" ht="10.5">
      <c r="B471" s="14"/>
    </row>
    <row r="472" ht="10.5">
      <c r="B472" s="14"/>
    </row>
    <row r="473" ht="10.5">
      <c r="B473" s="14"/>
    </row>
    <row r="474" ht="10.5">
      <c r="B474" s="14"/>
    </row>
    <row r="475" ht="10.5">
      <c r="B475" s="14"/>
    </row>
    <row r="476" ht="10.5">
      <c r="B476" s="14"/>
    </row>
    <row r="477" ht="10.5">
      <c r="B477" s="14"/>
    </row>
    <row r="478" ht="10.5">
      <c r="B478" s="14"/>
    </row>
    <row r="479" ht="10.5">
      <c r="B479" s="14"/>
    </row>
    <row r="480" ht="10.5">
      <c r="B480" s="14"/>
    </row>
    <row r="481" ht="10.5">
      <c r="B481" s="14"/>
    </row>
    <row r="482" ht="10.5">
      <c r="B482" s="14"/>
    </row>
    <row r="483" ht="10.5">
      <c r="B483" s="14"/>
    </row>
    <row r="484" ht="10.5">
      <c r="B484" s="14"/>
    </row>
    <row r="485" ht="10.5">
      <c r="B485" s="14"/>
    </row>
    <row r="486" ht="10.5">
      <c r="B486" s="14"/>
    </row>
    <row r="487" ht="10.5">
      <c r="B487" s="14"/>
    </row>
    <row r="488" ht="10.5">
      <c r="B488" s="14"/>
    </row>
    <row r="489" ht="10.5">
      <c r="B489" s="14"/>
    </row>
    <row r="490" ht="10.5">
      <c r="B490" s="14"/>
    </row>
    <row r="491" ht="10.5">
      <c r="B491" s="14"/>
    </row>
    <row r="492" ht="10.5">
      <c r="B492" s="14"/>
    </row>
    <row r="493" ht="10.5">
      <c r="B493" s="14"/>
    </row>
    <row r="494" ht="10.5">
      <c r="B494" s="14"/>
    </row>
    <row r="495" ht="10.5">
      <c r="B495" s="14"/>
    </row>
    <row r="496" ht="10.5">
      <c r="B496" s="14"/>
    </row>
    <row r="497" ht="10.5">
      <c r="B497" s="14"/>
    </row>
    <row r="498" ht="10.5">
      <c r="B498" s="14"/>
    </row>
    <row r="499" ht="10.5">
      <c r="B499" s="14"/>
    </row>
    <row r="500" ht="10.5">
      <c r="B500" s="14"/>
    </row>
    <row r="501" ht="10.5">
      <c r="B501" s="14"/>
    </row>
    <row r="502" ht="10.5">
      <c r="B502" s="14"/>
    </row>
    <row r="503" ht="10.5">
      <c r="B503" s="14"/>
    </row>
    <row r="504" ht="10.5">
      <c r="B504" s="14"/>
    </row>
    <row r="505" ht="10.5">
      <c r="B505" s="14"/>
    </row>
    <row r="506" ht="10.5">
      <c r="B506" s="14"/>
    </row>
    <row r="507" ht="10.5">
      <c r="B507" s="14"/>
    </row>
    <row r="508" ht="10.5">
      <c r="B508" s="14"/>
    </row>
    <row r="509" ht="10.5">
      <c r="B509" s="14"/>
    </row>
    <row r="510" ht="10.5">
      <c r="B510" s="14"/>
    </row>
    <row r="511" ht="10.5">
      <c r="B511" s="14"/>
    </row>
    <row r="512" ht="10.5">
      <c r="B512" s="14"/>
    </row>
    <row r="513" ht="10.5">
      <c r="B513" s="14"/>
    </row>
    <row r="514" ht="10.5">
      <c r="B514" s="14"/>
    </row>
    <row r="515" ht="10.5">
      <c r="B515" s="14"/>
    </row>
    <row r="516" ht="10.5">
      <c r="B516" s="14"/>
    </row>
    <row r="517" ht="10.5">
      <c r="B517" s="14"/>
    </row>
    <row r="518" ht="10.5">
      <c r="B518" s="14"/>
    </row>
    <row r="519" ht="10.5">
      <c r="B519" s="14"/>
    </row>
    <row r="520" ht="10.5">
      <c r="B520" s="14"/>
    </row>
    <row r="521" ht="10.5">
      <c r="B521" s="14"/>
    </row>
    <row r="522" ht="10.5">
      <c r="B522" s="14"/>
    </row>
    <row r="523" ht="10.5">
      <c r="B523" s="14"/>
    </row>
    <row r="524" ht="10.5">
      <c r="B524" s="14"/>
    </row>
    <row r="525" ht="10.5">
      <c r="B525" s="14"/>
    </row>
    <row r="526" ht="10.5">
      <c r="B526" s="14"/>
    </row>
    <row r="527" ht="10.5">
      <c r="B527" s="14"/>
    </row>
    <row r="528" ht="10.5">
      <c r="B528" s="14"/>
    </row>
    <row r="529" ht="10.5">
      <c r="B529" s="14"/>
    </row>
    <row r="530" ht="10.5">
      <c r="B530" s="14"/>
    </row>
    <row r="531" ht="10.5">
      <c r="B531" s="14"/>
    </row>
    <row r="532" ht="10.5">
      <c r="B532" s="14"/>
    </row>
    <row r="533" ht="10.5">
      <c r="B533" s="14"/>
    </row>
    <row r="534" ht="10.5">
      <c r="B534" s="14"/>
    </row>
    <row r="535" ht="10.5">
      <c r="B535" s="14"/>
    </row>
    <row r="536" ht="10.5">
      <c r="B536" s="14"/>
    </row>
    <row r="537" ht="10.5">
      <c r="B537" s="14"/>
    </row>
    <row r="538" ht="10.5">
      <c r="B538" s="14"/>
    </row>
    <row r="539" ht="10.5">
      <c r="B539" s="14"/>
    </row>
    <row r="540" ht="10.5">
      <c r="B540" s="14"/>
    </row>
    <row r="541" ht="10.5">
      <c r="B541" s="14"/>
    </row>
    <row r="542" ht="10.5">
      <c r="B542" s="14"/>
    </row>
    <row r="543" ht="10.5">
      <c r="B543" s="14"/>
    </row>
    <row r="544" ht="10.5">
      <c r="B544" s="14"/>
    </row>
    <row r="545" ht="10.5">
      <c r="B545" s="14"/>
    </row>
    <row r="546" ht="10.5">
      <c r="B546" s="14"/>
    </row>
    <row r="547" ht="10.5">
      <c r="B547" s="14"/>
    </row>
    <row r="548" ht="10.5">
      <c r="B548" s="14"/>
    </row>
    <row r="549" ht="10.5">
      <c r="B549" s="14"/>
    </row>
    <row r="550" ht="10.5">
      <c r="B550" s="14"/>
    </row>
    <row r="551" ht="10.5">
      <c r="B551" s="14"/>
    </row>
    <row r="552" ht="10.5">
      <c r="B552" s="14"/>
    </row>
    <row r="553" ht="10.5">
      <c r="B553" s="14"/>
    </row>
    <row r="554" ht="10.5">
      <c r="B554" s="14"/>
    </row>
    <row r="555" ht="10.5">
      <c r="B555" s="14"/>
    </row>
    <row r="556" ht="10.5">
      <c r="B556" s="14"/>
    </row>
    <row r="557" ht="10.5">
      <c r="B557" s="14"/>
    </row>
    <row r="558" ht="10.5">
      <c r="B558" s="14"/>
    </row>
    <row r="559" ht="10.5">
      <c r="B559" s="14"/>
    </row>
    <row r="560" ht="10.5">
      <c r="B560" s="14"/>
    </row>
    <row r="561" ht="10.5">
      <c r="B561" s="14"/>
    </row>
    <row r="562" ht="10.5">
      <c r="B562" s="14"/>
    </row>
    <row r="563" ht="10.5">
      <c r="B563" s="14"/>
    </row>
    <row r="564" ht="10.5">
      <c r="B564" s="14"/>
    </row>
    <row r="565" ht="10.5">
      <c r="B565" s="14"/>
    </row>
    <row r="566" ht="10.5">
      <c r="B566" s="14"/>
    </row>
    <row r="567" ht="10.5">
      <c r="B567" s="14"/>
    </row>
    <row r="568" ht="10.5">
      <c r="B568" s="14"/>
    </row>
    <row r="569" ht="10.5">
      <c r="B569" s="14"/>
    </row>
    <row r="570" ht="10.5">
      <c r="B570" s="14"/>
    </row>
    <row r="571" ht="10.5">
      <c r="B571" s="14"/>
    </row>
    <row r="572" ht="10.5">
      <c r="B572" s="14"/>
    </row>
    <row r="573" ht="10.5">
      <c r="B573" s="14"/>
    </row>
    <row r="574" ht="10.5">
      <c r="B574" s="14"/>
    </row>
    <row r="575" ht="10.5">
      <c r="B575" s="14"/>
    </row>
    <row r="576" ht="10.5">
      <c r="B576" s="14"/>
    </row>
    <row r="577" ht="10.5">
      <c r="B577" s="14"/>
    </row>
    <row r="578" ht="10.5">
      <c r="B578" s="14"/>
    </row>
    <row r="579" ht="10.5">
      <c r="B579" s="14"/>
    </row>
    <row r="580" ht="10.5">
      <c r="B580" s="14"/>
    </row>
    <row r="581" ht="10.5">
      <c r="B581" s="14"/>
    </row>
    <row r="582" ht="10.5">
      <c r="B582" s="14"/>
    </row>
    <row r="583" ht="10.5">
      <c r="B583" s="14"/>
    </row>
    <row r="584" ht="10.5">
      <c r="B584" s="14"/>
    </row>
    <row r="585" ht="10.5">
      <c r="B585" s="14"/>
    </row>
    <row r="586" ht="10.5">
      <c r="B586" s="14"/>
    </row>
    <row r="587" ht="10.5">
      <c r="B587" s="14"/>
    </row>
    <row r="588" ht="10.5">
      <c r="B588" s="14"/>
    </row>
    <row r="589" ht="10.5">
      <c r="B589" s="14"/>
    </row>
    <row r="590" ht="10.5">
      <c r="B590" s="14"/>
    </row>
    <row r="591" ht="10.5">
      <c r="B591" s="14"/>
    </row>
    <row r="592" ht="10.5">
      <c r="B592" s="14"/>
    </row>
    <row r="593" ht="10.5">
      <c r="B593" s="14"/>
    </row>
    <row r="594" ht="10.5">
      <c r="B594" s="14"/>
    </row>
    <row r="595" ht="10.5">
      <c r="B595" s="14"/>
    </row>
    <row r="596" ht="10.5">
      <c r="B596" s="14"/>
    </row>
    <row r="597" ht="10.5">
      <c r="B597" s="14"/>
    </row>
    <row r="598" ht="10.5">
      <c r="B598" s="14"/>
    </row>
    <row r="599" ht="10.5">
      <c r="B599" s="14"/>
    </row>
    <row r="600" ht="10.5">
      <c r="B600" s="14"/>
    </row>
    <row r="601" ht="10.5">
      <c r="B601" s="14"/>
    </row>
    <row r="602" ht="10.5">
      <c r="B602" s="14"/>
    </row>
    <row r="603" ht="10.5">
      <c r="B603" s="14"/>
    </row>
    <row r="604" ht="10.5">
      <c r="B604" s="14"/>
    </row>
    <row r="605" ht="10.5">
      <c r="B605" s="14"/>
    </row>
    <row r="606" ht="10.5">
      <c r="B606" s="14"/>
    </row>
    <row r="607" ht="10.5">
      <c r="B607" s="14"/>
    </row>
    <row r="608" ht="10.5">
      <c r="B608" s="14"/>
    </row>
    <row r="609" ht="10.5">
      <c r="B609" s="14"/>
    </row>
    <row r="610" ht="10.5">
      <c r="B610" s="14"/>
    </row>
    <row r="611" ht="10.5">
      <c r="B611" s="14"/>
    </row>
    <row r="612" ht="10.5">
      <c r="B612" s="14"/>
    </row>
    <row r="613" ht="10.5">
      <c r="B613" s="14"/>
    </row>
    <row r="614" ht="10.5">
      <c r="B614" s="14"/>
    </row>
    <row r="615" ht="10.5">
      <c r="B615" s="14"/>
    </row>
    <row r="616" ht="10.5">
      <c r="B616" s="14"/>
    </row>
    <row r="617" ht="10.5">
      <c r="B617" s="14"/>
    </row>
    <row r="618" ht="10.5">
      <c r="B618" s="14"/>
    </row>
    <row r="619" ht="10.5">
      <c r="B619" s="14"/>
    </row>
    <row r="620" ht="10.5">
      <c r="B620" s="14"/>
    </row>
    <row r="621" ht="10.5">
      <c r="B621" s="14"/>
    </row>
    <row r="622" ht="10.5">
      <c r="B622" s="14"/>
    </row>
    <row r="623" ht="10.5">
      <c r="B623" s="14"/>
    </row>
    <row r="624" ht="10.5">
      <c r="B624" s="14"/>
    </row>
    <row r="625" ht="10.5">
      <c r="B625" s="14"/>
    </row>
    <row r="626" ht="10.5">
      <c r="B626" s="14"/>
    </row>
    <row r="627" ht="10.5">
      <c r="B627" s="14"/>
    </row>
    <row r="628" ht="10.5">
      <c r="B628" s="14"/>
    </row>
    <row r="629" ht="10.5">
      <c r="B629" s="14"/>
    </row>
    <row r="630" ht="10.5">
      <c r="B630" s="14"/>
    </row>
    <row r="631" ht="10.5">
      <c r="B631" s="14"/>
    </row>
    <row r="632" ht="10.5">
      <c r="B632" s="14"/>
    </row>
    <row r="633" ht="10.5">
      <c r="B633" s="14"/>
    </row>
    <row r="634" ht="10.5">
      <c r="B634" s="14"/>
    </row>
    <row r="635" ht="10.5">
      <c r="B635" s="14"/>
    </row>
    <row r="636" ht="10.5">
      <c r="B636" s="14"/>
    </row>
    <row r="637" ht="10.5">
      <c r="B637" s="14"/>
    </row>
    <row r="638" ht="10.5">
      <c r="B638" s="14"/>
    </row>
    <row r="639" ht="10.5">
      <c r="B639" s="14"/>
    </row>
    <row r="640" ht="10.5">
      <c r="B640" s="14"/>
    </row>
    <row r="641" ht="10.5">
      <c r="B641" s="14"/>
    </row>
    <row r="642" ht="10.5">
      <c r="B642" s="14"/>
    </row>
    <row r="643" ht="10.5">
      <c r="B643" s="14"/>
    </row>
    <row r="644" ht="10.5">
      <c r="B644" s="14"/>
    </row>
    <row r="645" ht="10.5">
      <c r="B645" s="14"/>
    </row>
    <row r="646" ht="10.5">
      <c r="B646" s="14"/>
    </row>
    <row r="647" ht="10.5">
      <c r="B647" s="14"/>
    </row>
    <row r="648" ht="10.5">
      <c r="B648" s="14"/>
    </row>
    <row r="649" ht="10.5">
      <c r="B649" s="14"/>
    </row>
    <row r="650" ht="10.5">
      <c r="B650" s="14"/>
    </row>
    <row r="651" ht="10.5">
      <c r="B651" s="14"/>
    </row>
    <row r="652" ht="10.5">
      <c r="B652" s="14"/>
    </row>
    <row r="653" ht="10.5">
      <c r="B653" s="14"/>
    </row>
    <row r="654" ht="10.5">
      <c r="B654" s="14"/>
    </row>
    <row r="655" ht="10.5">
      <c r="B655" s="14"/>
    </row>
    <row r="656" ht="10.5">
      <c r="B656" s="14"/>
    </row>
    <row r="657" ht="10.5">
      <c r="B657" s="14"/>
    </row>
    <row r="658" ht="10.5">
      <c r="B658" s="14"/>
    </row>
    <row r="659" ht="10.5">
      <c r="B659" s="14"/>
    </row>
    <row r="660" ht="10.5">
      <c r="B660" s="14"/>
    </row>
    <row r="661" ht="10.5">
      <c r="B661" s="14"/>
    </row>
    <row r="662" ht="10.5">
      <c r="B662" s="14"/>
    </row>
    <row r="663" ht="10.5">
      <c r="B663" s="14"/>
    </row>
    <row r="664" ht="10.5">
      <c r="B664" s="14"/>
    </row>
    <row r="665" ht="10.5">
      <c r="B665" s="14"/>
    </row>
    <row r="666" ht="10.5">
      <c r="B666" s="14"/>
    </row>
    <row r="667" ht="10.5">
      <c r="B667" s="14"/>
    </row>
    <row r="668" ht="10.5">
      <c r="B668" s="14"/>
    </row>
    <row r="669" ht="10.5">
      <c r="B669" s="14"/>
    </row>
    <row r="670" ht="10.5">
      <c r="B670" s="14"/>
    </row>
    <row r="671" ht="10.5">
      <c r="B671" s="14"/>
    </row>
    <row r="672" ht="10.5">
      <c r="B672" s="14"/>
    </row>
    <row r="673" ht="10.5">
      <c r="B673" s="14"/>
    </row>
    <row r="674" ht="10.5">
      <c r="B674" s="14"/>
    </row>
    <row r="675" ht="10.5">
      <c r="B675" s="14"/>
    </row>
    <row r="676" ht="10.5">
      <c r="B676" s="14"/>
    </row>
    <row r="677" ht="10.5">
      <c r="B677" s="14"/>
    </row>
    <row r="678" ht="10.5">
      <c r="B678" s="14"/>
    </row>
    <row r="679" ht="10.5">
      <c r="B679" s="14"/>
    </row>
    <row r="680" ht="10.5">
      <c r="B680" s="14"/>
    </row>
    <row r="681" ht="10.5">
      <c r="B681" s="14"/>
    </row>
    <row r="682" ht="10.5">
      <c r="B682" s="14"/>
    </row>
    <row r="683" ht="10.5">
      <c r="B683" s="14"/>
    </row>
    <row r="684" ht="10.5">
      <c r="B684" s="14"/>
    </row>
    <row r="685" ht="10.5">
      <c r="B685" s="14"/>
    </row>
  </sheetData>
  <sheetProtection password="C68B" sheet="1" objects="1" scenarios="1"/>
  <mergeCells count="9">
    <mergeCell ref="A4:B4"/>
    <mergeCell ref="E4:G4"/>
    <mergeCell ref="J11:K11"/>
    <mergeCell ref="M11:N11"/>
    <mergeCell ref="A10:F10"/>
    <mergeCell ref="A5:B5"/>
    <mergeCell ref="A6:B6"/>
    <mergeCell ref="A7:B7"/>
    <mergeCell ref="A8:B8"/>
  </mergeCells>
  <printOptions horizontalCentered="1"/>
  <pageMargins left="0.1968503937007874" right="0.1968503937007874" top="0.44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hermine_a</dc:creator>
  <cp:keywords/>
  <dc:description/>
  <cp:lastModifiedBy>g_ghukasyan</cp:lastModifiedBy>
  <cp:lastPrinted>2010-11-01T05:42:31Z</cp:lastPrinted>
  <dcterms:created xsi:type="dcterms:W3CDTF">2010-09-28T06:36:36Z</dcterms:created>
  <dcterms:modified xsi:type="dcterms:W3CDTF">2012-07-02T11:56:19Z</dcterms:modified>
  <cp:category/>
  <cp:version/>
  <cp:contentType/>
  <cp:contentStatus/>
</cp:coreProperties>
</file>