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23250" windowHeight="12570" activeTab="1"/>
  </bookViews>
  <sheets>
    <sheet name="Price" sheetId="4" r:id="rId1"/>
    <sheet name="USD" sheetId="6" r:id="rId2"/>
    <sheet name="Sheet2" sheetId="2" state="hidden" r:id="rId3"/>
    <sheet name="Sheet3" sheetId="3" state="hidden" r:id="rId4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4" i="2" l="1"/>
  <c r="G43" i="3"/>
  <c r="B3" i="2"/>
  <c r="C3" i="2" s="1"/>
  <c r="B4" i="2"/>
  <c r="B10" i="2" s="1"/>
  <c r="D43" i="3"/>
  <c r="AB3" i="2"/>
  <c r="E43" i="3"/>
  <c r="B2" i="3"/>
  <c r="B3" i="3"/>
  <c r="A4" i="3"/>
  <c r="B4" i="3" s="1"/>
  <c r="B13" i="2" l="1"/>
  <c r="C2" i="3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Y3" i="2"/>
  <c r="Z3" i="2"/>
  <c r="B12" i="2"/>
  <c r="B6" i="2" s="1"/>
  <c r="B7" i="2" l="1"/>
  <c r="B5" i="2" s="1"/>
  <c r="B9" i="2" s="1"/>
  <c r="B5" i="3"/>
  <c r="B6" i="3" s="1"/>
  <c r="B7" i="3" s="1"/>
  <c r="B8" i="3" s="1"/>
  <c r="B9" i="3" s="1"/>
  <c r="B10" i="3" s="1"/>
  <c r="B11" i="3" s="1"/>
  <c r="B12" i="3" s="1"/>
  <c r="B13" i="3" s="1"/>
  <c r="B14" i="3" s="1"/>
  <c r="B15" i="3" s="1"/>
  <c r="B16" i="3"/>
  <c r="A17" i="3"/>
  <c r="C3" i="3"/>
  <c r="D3" i="3" s="1"/>
  <c r="A18" i="3" l="1"/>
  <c r="B17" i="3"/>
  <c r="E3" i="3"/>
  <c r="F3" i="3" s="1"/>
  <c r="C4" i="3"/>
  <c r="C5" i="3" s="1"/>
  <c r="B18" i="3" l="1"/>
  <c r="A19" i="3"/>
  <c r="G3" i="3"/>
  <c r="E4" i="3"/>
  <c r="F4" i="3" s="1"/>
  <c r="D4" i="3"/>
  <c r="D5" i="3"/>
  <c r="E5" i="3"/>
  <c r="F5" i="3" s="1"/>
  <c r="C6" i="3"/>
  <c r="A20" i="3" l="1"/>
  <c r="B19" i="3"/>
  <c r="G4" i="3"/>
  <c r="G5" i="3"/>
  <c r="D6" i="3"/>
  <c r="E6" i="3"/>
  <c r="F6" i="3" s="1"/>
  <c r="C7" i="3"/>
  <c r="B20" i="3" l="1"/>
  <c r="A21" i="3"/>
  <c r="G6" i="3"/>
  <c r="D7" i="3"/>
  <c r="E7" i="3"/>
  <c r="F7" i="3" s="1"/>
  <c r="C8" i="3"/>
  <c r="A22" i="3" l="1"/>
  <c r="B21" i="3"/>
  <c r="G7" i="3"/>
  <c r="D8" i="3"/>
  <c r="E8" i="3"/>
  <c r="F8" i="3" s="1"/>
  <c r="C9" i="3"/>
  <c r="A23" i="3" l="1"/>
  <c r="B22" i="3"/>
  <c r="G8" i="3"/>
  <c r="D9" i="3"/>
  <c r="E9" i="3"/>
  <c r="F9" i="3" s="1"/>
  <c r="C10" i="3"/>
  <c r="A24" i="3" l="1"/>
  <c r="B23" i="3"/>
  <c r="G9" i="3"/>
  <c r="D10" i="3"/>
  <c r="E10" i="3"/>
  <c r="F10" i="3" s="1"/>
  <c r="C11" i="3"/>
  <c r="B24" i="3" l="1"/>
  <c r="A25" i="3"/>
  <c r="G10" i="3"/>
  <c r="D11" i="3"/>
  <c r="E11" i="3"/>
  <c r="F11" i="3" s="1"/>
  <c r="C12" i="3"/>
  <c r="B25" i="3" l="1"/>
  <c r="A26" i="3"/>
  <c r="G11" i="3"/>
  <c r="D12" i="3"/>
  <c r="E12" i="3"/>
  <c r="F12" i="3" s="1"/>
  <c r="C13" i="3"/>
  <c r="B26" i="3" l="1"/>
  <c r="A27" i="3"/>
  <c r="G12" i="3"/>
  <c r="D13" i="3"/>
  <c r="E13" i="3"/>
  <c r="F13" i="3" s="1"/>
  <c r="C14" i="3"/>
  <c r="A28" i="3" l="1"/>
  <c r="B27" i="3"/>
  <c r="G13" i="3"/>
  <c r="D14" i="3"/>
  <c r="E14" i="3"/>
  <c r="F14" i="3" s="1"/>
  <c r="C15" i="3"/>
  <c r="B28" i="3" l="1"/>
  <c r="A29" i="3"/>
  <c r="G14" i="3"/>
  <c r="D15" i="3"/>
  <c r="E15" i="3"/>
  <c r="F15" i="3" s="1"/>
  <c r="C16" i="3"/>
  <c r="G15" i="3" l="1"/>
  <c r="A30" i="3"/>
  <c r="B29" i="3"/>
  <c r="E16" i="3"/>
  <c r="F16" i="3" s="1"/>
  <c r="D16" i="3"/>
  <c r="C17" i="3"/>
  <c r="G16" i="3" l="1"/>
  <c r="A31" i="3"/>
  <c r="B30" i="3"/>
  <c r="C18" i="3"/>
  <c r="E17" i="3"/>
  <c r="F17" i="3" s="1"/>
  <c r="D17" i="3"/>
  <c r="G17" i="3" l="1"/>
  <c r="A32" i="3"/>
  <c r="B31" i="3"/>
  <c r="C19" i="3"/>
  <c r="D18" i="3"/>
  <c r="E18" i="3"/>
  <c r="F18" i="3" s="1"/>
  <c r="G18" i="3" l="1"/>
  <c r="B32" i="3"/>
  <c r="A33" i="3"/>
  <c r="D19" i="3"/>
  <c r="E19" i="3"/>
  <c r="F19" i="3" s="1"/>
  <c r="C20" i="3"/>
  <c r="G19" i="3" l="1"/>
  <c r="B33" i="3"/>
  <c r="A34" i="3"/>
  <c r="D20" i="3"/>
  <c r="C21" i="3"/>
  <c r="E20" i="3"/>
  <c r="F20" i="3" s="1"/>
  <c r="G20" i="3" l="1"/>
  <c r="B34" i="3"/>
  <c r="A35" i="3"/>
  <c r="E21" i="3"/>
  <c r="F21" i="3" s="1"/>
  <c r="D21" i="3"/>
  <c r="C22" i="3"/>
  <c r="G21" i="3" l="1"/>
  <c r="A36" i="3"/>
  <c r="B35" i="3"/>
  <c r="E22" i="3"/>
  <c r="F22" i="3" s="1"/>
  <c r="C23" i="3"/>
  <c r="D22" i="3"/>
  <c r="G22" i="3" l="1"/>
  <c r="B36" i="3"/>
  <c r="A37" i="3"/>
  <c r="D23" i="3"/>
  <c r="C24" i="3"/>
  <c r="E23" i="3"/>
  <c r="F23" i="3" s="1"/>
  <c r="G23" i="3" l="1"/>
  <c r="A38" i="3"/>
  <c r="B37" i="3"/>
  <c r="E24" i="3"/>
  <c r="F24" i="3" s="1"/>
  <c r="D24" i="3"/>
  <c r="C25" i="3"/>
  <c r="G24" i="3" l="1"/>
  <c r="B38" i="3"/>
  <c r="A39" i="3"/>
  <c r="C26" i="3"/>
  <c r="D25" i="3"/>
  <c r="E25" i="3"/>
  <c r="F25" i="3" s="1"/>
  <c r="G25" i="3" l="1"/>
  <c r="B39" i="3"/>
  <c r="A40" i="3"/>
  <c r="C27" i="3"/>
  <c r="D26" i="3"/>
  <c r="E26" i="3"/>
  <c r="F26" i="3" s="1"/>
  <c r="G26" i="3" l="1"/>
  <c r="B40" i="3"/>
  <c r="A41" i="3"/>
  <c r="C28" i="3"/>
  <c r="E27" i="3"/>
  <c r="F27" i="3" s="1"/>
  <c r="D27" i="3"/>
  <c r="G27" i="3" l="1"/>
  <c r="A42" i="3"/>
  <c r="B41" i="3"/>
  <c r="D28" i="3"/>
  <c r="C29" i="3"/>
  <c r="E28" i="3"/>
  <c r="F28" i="3" s="1"/>
  <c r="G28" i="3" l="1"/>
  <c r="B42" i="3"/>
  <c r="A43" i="3"/>
  <c r="D29" i="3"/>
  <c r="C30" i="3"/>
  <c r="E29" i="3"/>
  <c r="F29" i="3" s="1"/>
  <c r="G29" i="3" l="1"/>
  <c r="B43" i="3"/>
  <c r="B8" i="2" s="1"/>
  <c r="F43" i="3"/>
  <c r="D30" i="3"/>
  <c r="C31" i="3"/>
  <c r="E30" i="3"/>
  <c r="F30" i="3" s="1"/>
  <c r="G30" i="3" l="1"/>
  <c r="G31" i="3"/>
  <c r="F31" i="3"/>
  <c r="C32" i="3"/>
  <c r="D31" i="3"/>
  <c r="E31" i="3"/>
  <c r="E32" i="3" l="1"/>
  <c r="D32" i="3"/>
  <c r="C33" i="3"/>
  <c r="F32" i="3"/>
  <c r="G32" i="3"/>
  <c r="G33" i="3" l="1"/>
  <c r="D33" i="3"/>
  <c r="C34" i="3"/>
  <c r="F33" i="3"/>
  <c r="E33" i="3"/>
  <c r="G34" i="3" l="1"/>
  <c r="C35" i="3"/>
  <c r="F34" i="3"/>
  <c r="D34" i="3"/>
  <c r="E34" i="3"/>
  <c r="G35" i="3" l="1"/>
  <c r="E35" i="3"/>
  <c r="D35" i="3"/>
  <c r="C36" i="3"/>
  <c r="F35" i="3"/>
  <c r="E36" i="3" l="1"/>
  <c r="C37" i="3"/>
  <c r="D36" i="3"/>
  <c r="F36" i="3"/>
  <c r="G36" i="3"/>
  <c r="G37" i="3" l="1"/>
  <c r="F37" i="3"/>
  <c r="C38" i="3"/>
  <c r="D37" i="3"/>
  <c r="E37" i="3"/>
  <c r="E38" i="3" l="1"/>
  <c r="G38" i="3"/>
  <c r="C39" i="3"/>
  <c r="D38" i="3"/>
  <c r="F38" i="3"/>
  <c r="G39" i="3" l="1"/>
  <c r="E39" i="3"/>
  <c r="C40" i="3"/>
  <c r="D39" i="3"/>
  <c r="F39" i="3"/>
  <c r="F40" i="3" l="1"/>
  <c r="D40" i="3"/>
  <c r="C41" i="3"/>
  <c r="E40" i="3"/>
  <c r="G40" i="3"/>
  <c r="G41" i="3" l="1"/>
  <c r="F41" i="3"/>
  <c r="C42" i="3"/>
  <c r="E41" i="3"/>
  <c r="D41" i="3"/>
  <c r="G42" i="3" l="1"/>
  <c r="B2" i="2" s="1"/>
  <c r="B11" i="4" s="1"/>
  <c r="D42" i="3"/>
  <c r="E42" i="3"/>
  <c r="F42" i="3"/>
  <c r="B14" i="4" l="1"/>
  <c r="G3" i="4" s="1"/>
  <c r="B1" i="2"/>
  <c r="B12" i="4" s="1"/>
  <c r="B15" i="4" s="1"/>
</calcChain>
</file>

<file path=xl/sharedStrings.xml><?xml version="1.0" encoding="utf-8"?>
<sst xmlns="http://schemas.openxmlformats.org/spreadsheetml/2006/main" count="43" uniqueCount="36">
  <si>
    <t>CP</t>
  </si>
  <si>
    <t>Dp</t>
  </si>
  <si>
    <t>C</t>
  </si>
  <si>
    <t>Y</t>
  </si>
  <si>
    <t>DSC</t>
  </si>
  <si>
    <t>E</t>
  </si>
  <si>
    <t>A</t>
  </si>
  <si>
    <t>n</t>
  </si>
  <si>
    <t>tau</t>
  </si>
  <si>
    <t>Y/f</t>
  </si>
  <si>
    <t>Անվանական արժեք</t>
  </si>
  <si>
    <t>Արժեկտրոնի դրույք</t>
  </si>
  <si>
    <t>Ժամկետ/տարիներով/</t>
  </si>
  <si>
    <t>Արժեկտրոնի վճարման հաճախականություն</t>
  </si>
  <si>
    <t>1-ին վճարման ամսաթիվ</t>
  </si>
  <si>
    <t>Գործարքի ամսաթիվ</t>
  </si>
  <si>
    <t>I</t>
  </si>
  <si>
    <t>d</t>
  </si>
  <si>
    <t>1/d</t>
  </si>
  <si>
    <t>date</t>
  </si>
  <si>
    <t>Թողարկման ամսաթիվ</t>
  </si>
  <si>
    <t>CF</t>
  </si>
  <si>
    <t>Առաջիկա արժեկտրոնի վճարման օր</t>
  </si>
  <si>
    <t>Նախորդ արժեկտրոնի վճարման օր</t>
  </si>
  <si>
    <t>Պարտատոմսի լրիվ գին  100 միավոր անվանական արժեքի դիմաց</t>
  </si>
  <si>
    <t>Պարտատոմսի մաքուր գին 100 միավոր անվանական արժեքի դիմաց</t>
  </si>
  <si>
    <t xml:space="preserve">Պարտատոմսի լրիվ գին  </t>
  </si>
  <si>
    <t xml:space="preserve">Պարտատոմսի մաքուր գին </t>
  </si>
  <si>
    <t>date1</t>
  </si>
  <si>
    <t>Մինչև մարում եկամտաբերություն</t>
  </si>
  <si>
    <t>CF/d</t>
  </si>
  <si>
    <t>Actual/Actual</t>
  </si>
  <si>
    <t>30/360</t>
  </si>
  <si>
    <t>Հաշվարկման կարգ</t>
  </si>
  <si>
    <t>Պարտատոմսի գին</t>
  </si>
  <si>
    <t>USD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</si>
</sst>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\ _ _-;\-* #,##0.00\ _ _-;_-* &quot;-&quot;??\ _ _-;_-@_-"/>
    <numFmt numFmtId="164" formatCode="_-* #,##0.00\ _դ_ր_._-;\-* #,##0.00\ _դ_ր_._-;_-* &quot;-&quot;??\ _դ_ր_._-;_-@_-"/>
    <numFmt numFmtId="165" formatCode="_-* #,##0.0\ _դ_ր_._-;\-* #,##0.0\ _դ_ր_._-;_-* &quot;-&quot;??\ _դ_ր_._-;_-@_-"/>
    <numFmt numFmtId="166" formatCode="_-* #,##0\ _դ_ր_._-;\-* #,##0\ _դ_ր_._-;_-* &quot;-&quot;??\ _դ_ր_._-;_-@_-"/>
    <numFmt numFmtId="167" formatCode="0.0%"/>
    <numFmt numFmtId="168" formatCode="_-* #,##0.00_-;\-* #,##0.00_-;_-* &quot;-&quot;??_-;_-@_-"/>
    <numFmt numFmtId="169" formatCode="0.0000"/>
    <numFmt numFmtId="170" formatCode="_-* #,##0.0000000\ _դ_ր_._-;\-* #,##0.0000000\ _դ_ր_._-;_-* &quot;-&quot;??\ _դ_ր_._-;_-@_-"/>
  </numFmts>
  <fonts count="4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0"/>
      <name val="Times Armenian"/>
      <family val="1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5">
    <xf numFmtId="0" fontId="0" fillId="0" borderId="0" xfId="0"/>
    <xf numFmtId="164" fontId="0" fillId="0" borderId="0" xfId="1" applyFont="1"/>
    <xf numFmtId="166" fontId="0" fillId="0" borderId="0" xfId="1" applyNumberFormat="1" applyFont="1"/>
    <xf numFmtId="14" fontId="0" fillId="0" borderId="0" xfId="0" applyNumberFormat="1"/>
    <xf numFmtId="167" fontId="0" fillId="0" borderId="0" xfId="0" applyNumberFormat="1"/>
    <xf numFmtId="164" fontId="0" fillId="0" borderId="0" xfId="0" applyNumberFormat="1"/>
    <xf numFmtId="165" fontId="0" fillId="0" borderId="0" xfId="0" applyNumberFormat="1"/>
    <xf numFmtId="2" fontId="0" fillId="0" borderId="0" xfId="0" applyNumberFormat="1"/>
    <xf numFmtId="0" fontId="3" fillId="2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166" fontId="0" fillId="0" borderId="0" xfId="0" applyNumberFormat="1"/>
    <xf numFmtId="164" fontId="0" fillId="0" borderId="0" xfId="1" applyNumberFormat="1" applyFont="1"/>
    <xf numFmtId="169" fontId="0" fillId="0" borderId="0" xfId="0" applyNumberFormat="1"/>
    <xf numFmtId="170" fontId="0" fillId="0" borderId="0" xfId="1" applyNumberFormat="1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164" fontId="0" fillId="0" borderId="6" xfId="1" applyFont="1" applyBorder="1"/>
    <xf numFmtId="14" fontId="0" fillId="0" borderId="5" xfId="0" applyNumberFormat="1" applyBorder="1"/>
    <xf numFmtId="164" fontId="0" fillId="0" borderId="7" xfId="1" applyFont="1" applyBorder="1"/>
    <xf numFmtId="0" fontId="0" fillId="0" borderId="0" xfId="0" applyBorder="1"/>
    <xf numFmtId="3" fontId="0" fillId="0" borderId="0" xfId="0" applyNumberFormat="1"/>
    <xf numFmtId="0" fontId="3" fillId="0" borderId="0" xfId="0" applyFont="1"/>
    <xf numFmtId="43" fontId="0" fillId="0" borderId="0" xfId="0" applyNumberFormat="1"/>
    <xf numFmtId="10" fontId="0" fillId="0" borderId="0" xfId="3" applyNumberFormat="1" applyFont="1"/>
    <xf numFmtId="166" fontId="3" fillId="2" borderId="2" xfId="1" applyNumberFormat="1" applyFont="1" applyFill="1" applyBorder="1"/>
    <xf numFmtId="166" fontId="3" fillId="3" borderId="2" xfId="1" applyNumberFormat="1" applyFont="1" applyFill="1" applyBorder="1"/>
    <xf numFmtId="14" fontId="0" fillId="0" borderId="8" xfId="0" applyNumberFormat="1" applyBorder="1"/>
    <xf numFmtId="14" fontId="0" fillId="0" borderId="3" xfId="0" applyNumberFormat="1" applyBorder="1"/>
    <xf numFmtId="164" fontId="0" fillId="0" borderId="4" xfId="1" applyFont="1" applyBorder="1"/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0" fillId="0" borderId="4" xfId="1" applyFont="1" applyBorder="1" applyAlignment="1">
      <alignment horizontal="center" vertical="center"/>
    </xf>
    <xf numFmtId="164" fontId="0" fillId="0" borderId="7" xfId="1" applyFont="1" applyBorder="1" applyAlignment="1">
      <alignment horizontal="center" vertical="center"/>
    </xf>
    <xf numFmtId="165" fontId="0" fillId="0" borderId="0" xfId="1" applyNumberFormat="1" applyFont="1"/>
  </cellXfs>
  <cellStyles count="4">
    <cellStyle name="Comma" xfId="1" builtinId="3"/>
    <cellStyle name="Comma 2" xfId="2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2"/>
  <sheetViews>
    <sheetView workbookViewId="0">
      <selection activeCell="B1" sqref="B1"/>
    </sheetView>
  </sheetViews>
  <sheetFormatPr defaultRowHeight="15" x14ac:dyDescent="0.25"/>
  <cols>
    <col min="1" max="1" width="41.28515625" bestFit="1" customWidth="1"/>
    <col min="2" max="2" width="14.5703125" bestFit="1" customWidth="1"/>
    <col min="4" max="4" width="20" bestFit="1" customWidth="1"/>
    <col min="5" max="5" width="9.7109375" customWidth="1"/>
    <col min="6" max="6" width="19.7109375" bestFit="1" customWidth="1"/>
    <col min="7" max="7" width="20.7109375" customWidth="1"/>
    <col min="8" max="8" width="9" customWidth="1"/>
    <col min="13" max="14" width="13.140625" hidden="1" customWidth="1"/>
  </cols>
  <sheetData>
    <row r="1" spans="1:14" ht="15.75" thickBot="1" x14ac:dyDescent="0.3">
      <c r="A1" t="s">
        <v>10</v>
      </c>
      <c r="B1" s="21">
        <v>100</v>
      </c>
      <c r="F1" s="20"/>
      <c r="G1" s="20"/>
      <c r="M1" t="s">
        <v>31</v>
      </c>
      <c r="N1" t="s">
        <v>31</v>
      </c>
    </row>
    <row r="2" spans="1:14" x14ac:dyDescent="0.25">
      <c r="A2" t="s">
        <v>11</v>
      </c>
      <c r="B2" s="24">
        <v>5.6000000000000001E-2</v>
      </c>
      <c r="F2" s="14" t="s">
        <v>15</v>
      </c>
      <c r="G2" s="15" t="s">
        <v>34</v>
      </c>
      <c r="M2" t="s">
        <v>32</v>
      </c>
      <c r="N2" t="s">
        <v>32</v>
      </c>
    </row>
    <row r="3" spans="1:14" x14ac:dyDescent="0.25">
      <c r="A3" t="s">
        <v>12</v>
      </c>
      <c r="B3">
        <v>3</v>
      </c>
      <c r="F3" s="16"/>
      <c r="G3" s="17">
        <f>+B14</f>
        <v>99.999999999999943</v>
      </c>
    </row>
    <row r="4" spans="1:14" x14ac:dyDescent="0.25">
      <c r="A4" t="s">
        <v>13</v>
      </c>
      <c r="B4">
        <v>4</v>
      </c>
      <c r="F4" s="18">
        <v>46132</v>
      </c>
      <c r="G4" s="17">
        <f t="dataTable" ref="G4:G112" dt2D="0" dtr="0" r1="B7"/>
        <v>99.999999999999929</v>
      </c>
    </row>
    <row r="5" spans="1:14" x14ac:dyDescent="0.25">
      <c r="A5" t="s">
        <v>20</v>
      </c>
      <c r="B5" s="3">
        <v>46132</v>
      </c>
      <c r="D5" s="3"/>
      <c r="F5" s="18">
        <v>46133</v>
      </c>
      <c r="G5" s="17">
        <v>100.01527908490139</v>
      </c>
    </row>
    <row r="6" spans="1:14" x14ac:dyDescent="0.25">
      <c r="A6" t="s">
        <v>14</v>
      </c>
      <c r="B6" s="3">
        <v>46223</v>
      </c>
      <c r="C6" s="7"/>
      <c r="D6" s="34"/>
      <c r="F6" s="18">
        <v>46134</v>
      </c>
      <c r="G6" s="17">
        <v>100.03056050430719</v>
      </c>
    </row>
    <row r="7" spans="1:14" x14ac:dyDescent="0.25">
      <c r="A7" t="s">
        <v>15</v>
      </c>
      <c r="B7" s="3">
        <v>46223</v>
      </c>
      <c r="D7" s="7"/>
      <c r="F7" s="18">
        <v>46135</v>
      </c>
      <c r="G7" s="17">
        <v>100.04584425857399</v>
      </c>
    </row>
    <row r="8" spans="1:14" x14ac:dyDescent="0.25">
      <c r="A8" t="s">
        <v>29</v>
      </c>
      <c r="B8" s="1">
        <v>5.6</v>
      </c>
      <c r="F8" s="18">
        <v>46136</v>
      </c>
      <c r="G8" s="17">
        <v>100.0611303480586</v>
      </c>
    </row>
    <row r="9" spans="1:14" x14ac:dyDescent="0.25">
      <c r="A9" t="s">
        <v>33</v>
      </c>
      <c r="B9" s="1" t="s">
        <v>31</v>
      </c>
      <c r="F9" s="18">
        <v>46137</v>
      </c>
      <c r="G9" s="17">
        <v>100.07641877311781</v>
      </c>
    </row>
    <row r="10" spans="1:14" ht="15.75" thickBot="1" x14ac:dyDescent="0.3">
      <c r="F10" s="18">
        <v>46138</v>
      </c>
      <c r="G10" s="17">
        <v>100.09170953410845</v>
      </c>
    </row>
    <row r="11" spans="1:14" ht="30.75" thickBot="1" x14ac:dyDescent="0.3">
      <c r="A11" s="8" t="s">
        <v>24</v>
      </c>
      <c r="B11" s="25">
        <f>IF(ISERROR(MATCH(Sheet2!B14,Sheet3!B3:B42,0)),Sheet2!B2,Sheet2!B2-100*B2/B4)</f>
        <v>99.999999999999943</v>
      </c>
      <c r="D11" s="13"/>
      <c r="F11" s="18">
        <v>46139</v>
      </c>
      <c r="G11" s="17">
        <v>100.10700263138743</v>
      </c>
    </row>
    <row r="12" spans="1:14" ht="30.75" thickBot="1" x14ac:dyDescent="0.3">
      <c r="A12" s="8" t="s">
        <v>25</v>
      </c>
      <c r="B12" s="25">
        <f>+Sheet2!B1</f>
        <v>99.999999999999943</v>
      </c>
      <c r="F12" s="18">
        <v>46140</v>
      </c>
      <c r="G12" s="17">
        <v>100.12229806531174</v>
      </c>
    </row>
    <row r="13" spans="1:14" ht="15.75" thickBot="1" x14ac:dyDescent="0.3">
      <c r="B13" s="2"/>
      <c r="F13" s="18">
        <v>46141</v>
      </c>
      <c r="G13" s="17">
        <v>100.1375958362384</v>
      </c>
    </row>
    <row r="14" spans="1:14" ht="15.75" thickBot="1" x14ac:dyDescent="0.3">
      <c r="A14" s="9" t="s">
        <v>26</v>
      </c>
      <c r="B14" s="26">
        <f>+B11/100*B1</f>
        <v>99.999999999999943</v>
      </c>
      <c r="F14" s="18">
        <v>46142</v>
      </c>
      <c r="G14" s="17">
        <v>100.15289594452446</v>
      </c>
    </row>
    <row r="15" spans="1:14" ht="15.75" thickBot="1" x14ac:dyDescent="0.3">
      <c r="A15" s="9" t="s">
        <v>27</v>
      </c>
      <c r="B15" s="26">
        <f>+B12/100*B1</f>
        <v>99.999999999999943</v>
      </c>
      <c r="F15" s="18">
        <v>46143</v>
      </c>
      <c r="G15" s="17">
        <v>100.16819839052704</v>
      </c>
    </row>
    <row r="16" spans="1:14" x14ac:dyDescent="0.25">
      <c r="F16" s="18">
        <v>46144</v>
      </c>
      <c r="G16" s="17">
        <v>100.18350317460335</v>
      </c>
    </row>
    <row r="17" spans="6:7" x14ac:dyDescent="0.25">
      <c r="F17" s="18">
        <v>46145</v>
      </c>
      <c r="G17" s="17">
        <v>100.19881029711061</v>
      </c>
    </row>
    <row r="18" spans="6:7" x14ac:dyDescent="0.25">
      <c r="F18" s="18">
        <v>46146</v>
      </c>
      <c r="G18" s="17">
        <v>100.2141197584061</v>
      </c>
    </row>
    <row r="19" spans="6:7" x14ac:dyDescent="0.25">
      <c r="F19" s="18">
        <v>46147</v>
      </c>
      <c r="G19" s="17">
        <v>100.22943155884721</v>
      </c>
    </row>
    <row r="20" spans="6:7" x14ac:dyDescent="0.25">
      <c r="F20" s="18">
        <v>46148</v>
      </c>
      <c r="G20" s="17">
        <v>100.24474569879129</v>
      </c>
    </row>
    <row r="21" spans="6:7" x14ac:dyDescent="0.25">
      <c r="F21" s="18">
        <v>46149</v>
      </c>
      <c r="G21" s="17">
        <v>100.26006217859582</v>
      </c>
    </row>
    <row r="22" spans="6:7" x14ac:dyDescent="0.25">
      <c r="F22" s="18">
        <v>46150</v>
      </c>
      <c r="G22" s="17">
        <v>100.2753809986183</v>
      </c>
    </row>
    <row r="23" spans="6:7" x14ac:dyDescent="0.25">
      <c r="F23" s="18">
        <v>46151</v>
      </c>
      <c r="G23" s="17">
        <v>100.29070215921632</v>
      </c>
    </row>
    <row r="24" spans="6:7" x14ac:dyDescent="0.25">
      <c r="F24" s="18">
        <v>46152</v>
      </c>
      <c r="G24" s="17">
        <v>100.30602566074745</v>
      </c>
    </row>
    <row r="25" spans="6:7" x14ac:dyDescent="0.25">
      <c r="F25" s="18">
        <v>46153</v>
      </c>
      <c r="G25" s="17">
        <v>100.32135150356936</v>
      </c>
    </row>
    <row r="26" spans="6:7" x14ac:dyDescent="0.25">
      <c r="F26" s="18">
        <v>46154</v>
      </c>
      <c r="G26" s="17">
        <v>100.33667968803984</v>
      </c>
    </row>
    <row r="27" spans="6:7" x14ac:dyDescent="0.25">
      <c r="F27" s="18">
        <v>46155</v>
      </c>
      <c r="G27" s="17">
        <v>100.35201021451662</v>
      </c>
    </row>
    <row r="28" spans="6:7" x14ac:dyDescent="0.25">
      <c r="F28" s="18">
        <v>46156</v>
      </c>
      <c r="G28" s="17">
        <v>100.36734308335762</v>
      </c>
    </row>
    <row r="29" spans="6:7" x14ac:dyDescent="0.25">
      <c r="F29" s="18">
        <v>46157</v>
      </c>
      <c r="G29" s="17">
        <v>100.38267829492059</v>
      </c>
    </row>
    <row r="30" spans="6:7" x14ac:dyDescent="0.25">
      <c r="F30" s="18">
        <v>46158</v>
      </c>
      <c r="G30" s="17">
        <v>100.39801584956361</v>
      </c>
    </row>
    <row r="31" spans="6:7" x14ac:dyDescent="0.25">
      <c r="F31" s="18">
        <v>46159</v>
      </c>
      <c r="G31" s="17">
        <v>100.4133557476446</v>
      </c>
    </row>
    <row r="32" spans="6:7" x14ac:dyDescent="0.25">
      <c r="F32" s="18">
        <v>46160</v>
      </c>
      <c r="G32" s="17">
        <v>100.42869798952164</v>
      </c>
    </row>
    <row r="33" spans="6:7" x14ac:dyDescent="0.25">
      <c r="F33" s="18">
        <v>46161</v>
      </c>
      <c r="G33" s="17">
        <v>100.44404257555286</v>
      </c>
    </row>
    <row r="34" spans="6:7" x14ac:dyDescent="0.25">
      <c r="F34" s="18">
        <v>46162</v>
      </c>
      <c r="G34" s="17">
        <v>100.45938950609636</v>
      </c>
    </row>
    <row r="35" spans="6:7" x14ac:dyDescent="0.25">
      <c r="F35" s="18">
        <v>46163</v>
      </c>
      <c r="G35" s="17">
        <v>100.47473878151048</v>
      </c>
    </row>
    <row r="36" spans="6:7" x14ac:dyDescent="0.25">
      <c r="F36" s="18">
        <v>46164</v>
      </c>
      <c r="G36" s="17">
        <v>100.49009040215336</v>
      </c>
    </row>
    <row r="37" spans="6:7" x14ac:dyDescent="0.25">
      <c r="F37" s="18">
        <v>46165</v>
      </c>
      <c r="G37" s="17">
        <v>100.50544436838342</v>
      </c>
    </row>
    <row r="38" spans="6:7" x14ac:dyDescent="0.25">
      <c r="F38" s="18">
        <v>46166</v>
      </c>
      <c r="G38" s="17">
        <v>100.52080068055899</v>
      </c>
    </row>
    <row r="39" spans="6:7" x14ac:dyDescent="0.25">
      <c r="F39" s="18">
        <v>46167</v>
      </c>
      <c r="G39" s="17">
        <v>100.53615933903856</v>
      </c>
    </row>
    <row r="40" spans="6:7" x14ac:dyDescent="0.25">
      <c r="F40" s="18">
        <v>46168</v>
      </c>
      <c r="G40" s="17">
        <v>100.55152034418057</v>
      </c>
    </row>
    <row r="41" spans="6:7" x14ac:dyDescent="0.25">
      <c r="F41" s="18">
        <v>46169</v>
      </c>
      <c r="G41" s="17">
        <v>100.56688369634365</v>
      </c>
    </row>
    <row r="42" spans="6:7" x14ac:dyDescent="0.25">
      <c r="F42" s="18">
        <v>46170</v>
      </c>
      <c r="G42" s="17">
        <v>100.58224939588634</v>
      </c>
    </row>
    <row r="43" spans="6:7" x14ac:dyDescent="0.25">
      <c r="F43" s="18">
        <v>46171</v>
      </c>
      <c r="G43" s="17">
        <v>100.59761744316728</v>
      </c>
    </row>
    <row r="44" spans="6:7" x14ac:dyDescent="0.25">
      <c r="F44" s="18">
        <v>46172</v>
      </c>
      <c r="G44" s="17">
        <v>100.61298783854522</v>
      </c>
    </row>
    <row r="45" spans="6:7" x14ac:dyDescent="0.25">
      <c r="F45" s="18">
        <v>46173</v>
      </c>
      <c r="G45" s="17">
        <v>100.61298783854522</v>
      </c>
    </row>
    <row r="46" spans="6:7" x14ac:dyDescent="0.25">
      <c r="F46" s="18">
        <v>46174</v>
      </c>
      <c r="G46" s="17">
        <v>100.64373567502723</v>
      </c>
    </row>
    <row r="47" spans="6:7" x14ac:dyDescent="0.25">
      <c r="F47" s="18">
        <v>46175</v>
      </c>
      <c r="G47" s="17">
        <v>100.65911311684897</v>
      </c>
    </row>
    <row r="48" spans="6:7" x14ac:dyDescent="0.25">
      <c r="F48" s="18">
        <v>46176</v>
      </c>
      <c r="G48" s="17">
        <v>100.67449290820309</v>
      </c>
    </row>
    <row r="49" spans="6:7" x14ac:dyDescent="0.25">
      <c r="F49" s="18">
        <v>46177</v>
      </c>
      <c r="G49" s="17">
        <v>100.6898750494486</v>
      </c>
    </row>
    <row r="50" spans="6:7" x14ac:dyDescent="0.25">
      <c r="F50" s="18">
        <v>46178</v>
      </c>
      <c r="G50" s="17">
        <v>100.70525954094454</v>
      </c>
    </row>
    <row r="51" spans="6:7" x14ac:dyDescent="0.25">
      <c r="F51" s="18">
        <v>46179</v>
      </c>
      <c r="G51" s="17">
        <v>100.72064638305001</v>
      </c>
    </row>
    <row r="52" spans="6:7" x14ac:dyDescent="0.25">
      <c r="F52" s="18">
        <v>46180</v>
      </c>
      <c r="G52" s="17">
        <v>100.73603557612412</v>
      </c>
    </row>
    <row r="53" spans="6:7" x14ac:dyDescent="0.25">
      <c r="F53" s="18">
        <v>46181</v>
      </c>
      <c r="G53" s="17">
        <v>100.75142712052612</v>
      </c>
    </row>
    <row r="54" spans="6:7" x14ac:dyDescent="0.25">
      <c r="F54" s="18">
        <v>46182</v>
      </c>
      <c r="G54" s="17">
        <v>100.76682101661525</v>
      </c>
    </row>
    <row r="55" spans="6:7" x14ac:dyDescent="0.25">
      <c r="F55" s="18">
        <v>46183</v>
      </c>
      <c r="G55" s="17">
        <v>100.78221726475083</v>
      </c>
    </row>
    <row r="56" spans="6:7" x14ac:dyDescent="0.25">
      <c r="F56" s="18">
        <v>46184</v>
      </c>
      <c r="G56" s="17">
        <v>100.79761586529223</v>
      </c>
    </row>
    <row r="57" spans="6:7" x14ac:dyDescent="0.25">
      <c r="F57" s="18">
        <v>46185</v>
      </c>
      <c r="G57" s="17">
        <v>100.81301681859891</v>
      </c>
    </row>
    <row r="58" spans="6:7" x14ac:dyDescent="0.25">
      <c r="F58" s="18">
        <v>46186</v>
      </c>
      <c r="G58" s="17">
        <v>100.82842012503028</v>
      </c>
    </row>
    <row r="59" spans="6:7" x14ac:dyDescent="0.25">
      <c r="F59" s="18">
        <v>46187</v>
      </c>
      <c r="G59" s="17">
        <v>100.84382578494595</v>
      </c>
    </row>
    <row r="60" spans="6:7" x14ac:dyDescent="0.25">
      <c r="F60" s="18">
        <v>46188</v>
      </c>
      <c r="G60" s="17">
        <v>100.85923379870547</v>
      </c>
    </row>
    <row r="61" spans="6:7" x14ac:dyDescent="0.25">
      <c r="F61" s="18">
        <v>46189</v>
      </c>
      <c r="G61" s="17">
        <v>100.87464416666849</v>
      </c>
    </row>
    <row r="62" spans="6:7" x14ac:dyDescent="0.25">
      <c r="F62" s="18">
        <v>46190</v>
      </c>
      <c r="G62" s="17">
        <v>100.89005688919472</v>
      </c>
    </row>
    <row r="63" spans="6:7" x14ac:dyDescent="0.25">
      <c r="F63" s="18">
        <v>46191</v>
      </c>
      <c r="G63" s="17">
        <v>100.90547196664392</v>
      </c>
    </row>
    <row r="64" spans="6:7" x14ac:dyDescent="0.25">
      <c r="F64" s="18">
        <v>46192</v>
      </c>
      <c r="G64" s="17">
        <v>100.92088939937587</v>
      </c>
    </row>
    <row r="65" spans="6:7" x14ac:dyDescent="0.25">
      <c r="F65" s="18">
        <v>46193</v>
      </c>
      <c r="G65" s="17">
        <v>100.93630918775047</v>
      </c>
    </row>
    <row r="66" spans="6:7" x14ac:dyDescent="0.25">
      <c r="F66" s="18">
        <v>46194</v>
      </c>
      <c r="G66" s="17">
        <v>100.95173133212762</v>
      </c>
    </row>
    <row r="67" spans="6:7" x14ac:dyDescent="0.25">
      <c r="F67" s="18">
        <v>46195</v>
      </c>
      <c r="G67" s="17">
        <v>100.96715583286728</v>
      </c>
    </row>
    <row r="68" spans="6:7" x14ac:dyDescent="0.25">
      <c r="F68" s="18">
        <v>46196</v>
      </c>
      <c r="G68" s="17">
        <v>100.98258269032956</v>
      </c>
    </row>
    <row r="69" spans="6:7" x14ac:dyDescent="0.25">
      <c r="F69" s="18">
        <v>46197</v>
      </c>
      <c r="G69" s="17">
        <v>100.99801190487445</v>
      </c>
    </row>
    <row r="70" spans="6:7" x14ac:dyDescent="0.25">
      <c r="F70" s="18">
        <v>46198</v>
      </c>
      <c r="G70" s="17">
        <v>101.01344347686214</v>
      </c>
    </row>
    <row r="71" spans="6:7" x14ac:dyDescent="0.25">
      <c r="F71" s="18">
        <v>46199</v>
      </c>
      <c r="G71" s="17">
        <v>101.02887740665281</v>
      </c>
    </row>
    <row r="72" spans="6:7" x14ac:dyDescent="0.25">
      <c r="F72" s="18">
        <v>46200</v>
      </c>
      <c r="G72" s="17">
        <v>101.04431369460673</v>
      </c>
    </row>
    <row r="73" spans="6:7" x14ac:dyDescent="0.25">
      <c r="F73" s="18">
        <v>46201</v>
      </c>
      <c r="G73" s="17">
        <v>101.05975234108419</v>
      </c>
    </row>
    <row r="74" spans="6:7" x14ac:dyDescent="0.25">
      <c r="F74" s="18">
        <v>46202</v>
      </c>
      <c r="G74" s="17">
        <v>101.07519334644554</v>
      </c>
    </row>
    <row r="75" spans="6:7" x14ac:dyDescent="0.25">
      <c r="F75" s="18">
        <v>46203</v>
      </c>
      <c r="G75" s="17">
        <v>101.0906367110512</v>
      </c>
    </row>
    <row r="76" spans="6:7" x14ac:dyDescent="0.25">
      <c r="F76" s="18">
        <v>46204</v>
      </c>
      <c r="G76" s="17">
        <v>101.10608243526167</v>
      </c>
    </row>
    <row r="77" spans="6:7" x14ac:dyDescent="0.25">
      <c r="F77" s="18">
        <v>46205</v>
      </c>
      <c r="G77" s="17">
        <v>101.12153051943744</v>
      </c>
    </row>
    <row r="78" spans="6:7" x14ac:dyDescent="0.25">
      <c r="F78" s="18">
        <v>46206</v>
      </c>
      <c r="G78" s="17">
        <v>101.13698096393912</v>
      </c>
    </row>
    <row r="79" spans="6:7" x14ac:dyDescent="0.25">
      <c r="F79" s="18">
        <v>46207</v>
      </c>
      <c r="G79" s="17">
        <v>101.15243376912734</v>
      </c>
    </row>
    <row r="80" spans="6:7" x14ac:dyDescent="0.25">
      <c r="F80" s="18">
        <v>46208</v>
      </c>
      <c r="G80" s="17">
        <v>101.16788893536277</v>
      </c>
    </row>
    <row r="81" spans="6:7" x14ac:dyDescent="0.25">
      <c r="F81" s="18">
        <v>46209</v>
      </c>
      <c r="G81" s="17">
        <v>101.18334646300617</v>
      </c>
    </row>
    <row r="82" spans="6:7" x14ac:dyDescent="0.25">
      <c r="F82" s="18">
        <v>46210</v>
      </c>
      <c r="G82" s="17">
        <v>101.19880635241833</v>
      </c>
    </row>
    <row r="83" spans="6:7" x14ac:dyDescent="0.25">
      <c r="F83" s="18">
        <v>46211</v>
      </c>
      <c r="G83" s="17">
        <v>101.21426860396016</v>
      </c>
    </row>
    <row r="84" spans="6:7" x14ac:dyDescent="0.25">
      <c r="F84" s="18">
        <v>46212</v>
      </c>
      <c r="G84" s="17">
        <v>101.22973321799252</v>
      </c>
    </row>
    <row r="85" spans="6:7" x14ac:dyDescent="0.25">
      <c r="F85" s="18">
        <v>46213</v>
      </c>
      <c r="G85" s="17">
        <v>101.24520019487635</v>
      </c>
    </row>
    <row r="86" spans="6:7" x14ac:dyDescent="0.25">
      <c r="F86" s="18">
        <v>46214</v>
      </c>
      <c r="G86" s="17">
        <v>101.26066953497272</v>
      </c>
    </row>
    <row r="87" spans="6:7" x14ac:dyDescent="0.25">
      <c r="F87" s="18">
        <v>46215</v>
      </c>
      <c r="G87" s="17">
        <v>101.27614123864275</v>
      </c>
    </row>
    <row r="88" spans="6:7" x14ac:dyDescent="0.25">
      <c r="F88" s="18">
        <v>46216</v>
      </c>
      <c r="G88" s="17">
        <v>101.29161530624746</v>
      </c>
    </row>
    <row r="89" spans="6:7" x14ac:dyDescent="0.25">
      <c r="F89" s="18">
        <v>46217</v>
      </c>
      <c r="G89" s="17">
        <v>101.30709173814812</v>
      </c>
    </row>
    <row r="90" spans="6:7" x14ac:dyDescent="0.25">
      <c r="F90" s="18">
        <v>46218</v>
      </c>
      <c r="G90" s="17">
        <v>101.32257053470595</v>
      </c>
    </row>
    <row r="91" spans="6:7" x14ac:dyDescent="0.25">
      <c r="F91" s="18">
        <v>46219</v>
      </c>
      <c r="G91" s="17">
        <v>101.33805169628222</v>
      </c>
    </row>
    <row r="92" spans="6:7" x14ac:dyDescent="0.25">
      <c r="F92" s="18">
        <v>46220</v>
      </c>
      <c r="G92" s="17">
        <v>101.35353522323838</v>
      </c>
    </row>
    <row r="93" spans="6:7" x14ac:dyDescent="0.25">
      <c r="F93" s="18">
        <v>46221</v>
      </c>
      <c r="G93" s="17">
        <v>101.36902111593571</v>
      </c>
    </row>
    <row r="94" spans="6:7" x14ac:dyDescent="0.25">
      <c r="F94" s="18">
        <v>46222</v>
      </c>
      <c r="G94" s="17">
        <v>101.38450937473576</v>
      </c>
    </row>
    <row r="95" spans="6:7" x14ac:dyDescent="0.25">
      <c r="F95" s="18">
        <v>46223</v>
      </c>
      <c r="G95" s="17">
        <v>99.999999999999943</v>
      </c>
    </row>
    <row r="96" spans="6:7" x14ac:dyDescent="0.25">
      <c r="F96" s="18">
        <v>46224</v>
      </c>
      <c r="G96" s="17">
        <v>100.01511299534262</v>
      </c>
    </row>
    <row r="97" spans="6:7" x14ac:dyDescent="0.25">
      <c r="F97" s="18">
        <v>46225</v>
      </c>
      <c r="G97" s="17">
        <v>100.03022827471158</v>
      </c>
    </row>
    <row r="98" spans="6:7" x14ac:dyDescent="0.25">
      <c r="F98" s="18">
        <v>46226</v>
      </c>
      <c r="G98" s="17">
        <v>100.04534583845196</v>
      </c>
    </row>
    <row r="99" spans="6:7" x14ac:dyDescent="0.25">
      <c r="F99" s="18">
        <v>46227</v>
      </c>
      <c r="G99" s="17">
        <v>100.06046568690907</v>
      </c>
    </row>
    <row r="100" spans="6:7" x14ac:dyDescent="0.25">
      <c r="F100" s="18">
        <v>46228</v>
      </c>
      <c r="G100" s="17">
        <v>100.07558782042815</v>
      </c>
    </row>
    <row r="101" spans="6:7" x14ac:dyDescent="0.25">
      <c r="F101" s="18">
        <v>46229</v>
      </c>
      <c r="G101" s="17">
        <v>100.0907122393546</v>
      </c>
    </row>
    <row r="102" spans="6:7" x14ac:dyDescent="0.25">
      <c r="F102" s="18">
        <v>46230</v>
      </c>
      <c r="G102" s="17">
        <v>100.10583894403375</v>
      </c>
    </row>
    <row r="103" spans="6:7" x14ac:dyDescent="0.25">
      <c r="F103" s="18">
        <v>46231</v>
      </c>
      <c r="G103" s="17">
        <v>100.12096793481109</v>
      </c>
    </row>
    <row r="104" spans="6:7" x14ac:dyDescent="0.25">
      <c r="F104" s="18">
        <v>46232</v>
      </c>
      <c r="G104" s="17">
        <v>100.13609921203211</v>
      </c>
    </row>
    <row r="105" spans="6:7" x14ac:dyDescent="0.25">
      <c r="F105" s="18">
        <v>46233</v>
      </c>
      <c r="G105" s="17">
        <v>100.15123277604232</v>
      </c>
    </row>
    <row r="106" spans="6:7" x14ac:dyDescent="0.25">
      <c r="F106" s="18">
        <v>46234</v>
      </c>
      <c r="G106" s="17">
        <v>100.15123277604232</v>
      </c>
    </row>
    <row r="107" spans="6:7" x14ac:dyDescent="0.25">
      <c r="F107" s="18">
        <v>46235</v>
      </c>
      <c r="G107" s="17">
        <v>100.18150676581288</v>
      </c>
    </row>
    <row r="108" spans="6:7" x14ac:dyDescent="0.25">
      <c r="F108" s="18">
        <v>46236</v>
      </c>
      <c r="G108" s="17">
        <v>100.19664719226459</v>
      </c>
    </row>
    <row r="109" spans="6:7" x14ac:dyDescent="0.25">
      <c r="F109" s="18">
        <v>46237</v>
      </c>
      <c r="G109" s="17">
        <v>100.21178990688826</v>
      </c>
    </row>
    <row r="110" spans="6:7" x14ac:dyDescent="0.25">
      <c r="F110" s="18">
        <v>46238</v>
      </c>
      <c r="G110" s="17">
        <v>100.22693491002966</v>
      </c>
    </row>
    <row r="111" spans="6:7" x14ac:dyDescent="0.25">
      <c r="F111" s="18">
        <v>46239</v>
      </c>
      <c r="G111" s="17">
        <v>100.24208220203469</v>
      </c>
    </row>
    <row r="112" spans="6:7" ht="15.75" thickBot="1" x14ac:dyDescent="0.3">
      <c r="F112" s="27">
        <v>46240</v>
      </c>
      <c r="G112" s="19">
        <v>100.25723178324925</v>
      </c>
    </row>
  </sheetData>
  <dataValidations count="1">
    <dataValidation type="list" allowBlank="1" showInputMessage="1" showErrorMessage="1" sqref="B9">
      <formula1>$N$1:$N$2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abSelected="1" workbookViewId="0">
      <selection activeCell="B2" sqref="B2:B3"/>
    </sheetView>
  </sheetViews>
  <sheetFormatPr defaultRowHeight="15" x14ac:dyDescent="0.25"/>
  <cols>
    <col min="2" max="2" width="21.42578125" customWidth="1"/>
    <col min="3" max="3" width="20.140625" style="1" customWidth="1"/>
    <col min="5" max="5" width="13.85546875" bestFit="1" customWidth="1"/>
  </cols>
  <sheetData>
    <row r="1" spans="1:6" ht="15.75" thickBot="1" x14ac:dyDescent="0.3"/>
    <row r="2" spans="1:6" x14ac:dyDescent="0.25">
      <c r="A2" s="22" t="s">
        <v>35</v>
      </c>
      <c r="B2" s="30" t="s">
        <v>15</v>
      </c>
      <c r="C2" s="32" t="s">
        <v>34</v>
      </c>
    </row>
    <row r="3" spans="1:6" ht="15.75" thickBot="1" x14ac:dyDescent="0.3">
      <c r="B3" s="31"/>
      <c r="C3" s="33"/>
    </row>
    <row r="4" spans="1:6" x14ac:dyDescent="0.25">
      <c r="B4" s="28">
        <v>46132</v>
      </c>
      <c r="C4" s="29">
        <v>99.999999999999929</v>
      </c>
      <c r="E4" s="1"/>
      <c r="F4" s="23"/>
    </row>
    <row r="5" spans="1:6" x14ac:dyDescent="0.25">
      <c r="B5" s="18">
        <v>46133</v>
      </c>
      <c r="C5" s="17">
        <v>100.01527908490139</v>
      </c>
      <c r="E5" s="1"/>
      <c r="F5" s="23"/>
    </row>
    <row r="6" spans="1:6" x14ac:dyDescent="0.25">
      <c r="B6" s="18">
        <v>46134</v>
      </c>
      <c r="C6" s="17">
        <v>100.03056050430719</v>
      </c>
      <c r="E6" s="1"/>
      <c r="F6" s="23"/>
    </row>
    <row r="7" spans="1:6" x14ac:dyDescent="0.25">
      <c r="B7" s="18">
        <v>46135</v>
      </c>
      <c r="C7" s="17">
        <v>100.04584425857399</v>
      </c>
      <c r="E7" s="1"/>
      <c r="F7" s="23"/>
    </row>
    <row r="8" spans="1:6" x14ac:dyDescent="0.25">
      <c r="B8" s="18">
        <v>46136</v>
      </c>
      <c r="C8" s="17">
        <v>100.0611303480586</v>
      </c>
      <c r="E8" s="1"/>
      <c r="F8" s="23"/>
    </row>
    <row r="9" spans="1:6" x14ac:dyDescent="0.25">
      <c r="B9" s="18">
        <v>46137</v>
      </c>
      <c r="C9" s="17">
        <v>100.07641877311781</v>
      </c>
      <c r="E9" s="1"/>
      <c r="F9" s="23"/>
    </row>
    <row r="10" spans="1:6" x14ac:dyDescent="0.25">
      <c r="B10" s="18">
        <v>46138</v>
      </c>
      <c r="C10" s="17">
        <v>100.09170953410845</v>
      </c>
      <c r="E10" s="1"/>
      <c r="F10" s="23"/>
    </row>
    <row r="11" spans="1:6" x14ac:dyDescent="0.25">
      <c r="B11" s="18">
        <v>46139</v>
      </c>
      <c r="C11" s="17">
        <v>100.10700263138743</v>
      </c>
      <c r="E11" s="1"/>
      <c r="F11" s="23"/>
    </row>
    <row r="12" spans="1:6" x14ac:dyDescent="0.25">
      <c r="B12" s="18">
        <v>46140</v>
      </c>
      <c r="C12" s="17">
        <v>100.12229806531174</v>
      </c>
      <c r="E12" s="1"/>
      <c r="F12" s="23"/>
    </row>
    <row r="13" spans="1:6" x14ac:dyDescent="0.25">
      <c r="B13" s="18">
        <v>46141</v>
      </c>
      <c r="C13" s="17">
        <v>100.1375958362384</v>
      </c>
      <c r="E13" s="1"/>
      <c r="F13" s="23"/>
    </row>
    <row r="14" spans="1:6" x14ac:dyDescent="0.25">
      <c r="B14" s="18">
        <v>46142</v>
      </c>
      <c r="C14" s="17">
        <v>100.15289594452446</v>
      </c>
      <c r="E14" s="1"/>
      <c r="F14" s="23"/>
    </row>
    <row r="15" spans="1:6" x14ac:dyDescent="0.25">
      <c r="B15" s="18">
        <v>46143</v>
      </c>
      <c r="C15" s="17">
        <v>100.16819839052704</v>
      </c>
      <c r="E15" s="1"/>
      <c r="F15" s="23"/>
    </row>
    <row r="16" spans="1:6" x14ac:dyDescent="0.25">
      <c r="B16" s="18">
        <v>46144</v>
      </c>
      <c r="C16" s="17">
        <v>100.18350317460335</v>
      </c>
      <c r="E16" s="1"/>
      <c r="F16" s="23"/>
    </row>
    <row r="17" spans="2:6" x14ac:dyDescent="0.25">
      <c r="B17" s="18">
        <v>46145</v>
      </c>
      <c r="C17" s="17">
        <v>100.19881029711061</v>
      </c>
      <c r="E17" s="1"/>
      <c r="F17" s="23"/>
    </row>
    <row r="18" spans="2:6" x14ac:dyDescent="0.25">
      <c r="B18" s="18">
        <v>46146</v>
      </c>
      <c r="C18" s="17">
        <v>100.2141197584061</v>
      </c>
      <c r="E18" s="1"/>
      <c r="F18" s="23"/>
    </row>
    <row r="19" spans="2:6" x14ac:dyDescent="0.25">
      <c r="B19" s="18">
        <v>46147</v>
      </c>
      <c r="C19" s="17">
        <v>100.22943155884721</v>
      </c>
      <c r="E19" s="1"/>
      <c r="F19" s="23"/>
    </row>
    <row r="20" spans="2:6" x14ac:dyDescent="0.25">
      <c r="B20" s="18">
        <v>46148</v>
      </c>
      <c r="C20" s="17">
        <v>100.24474569879129</v>
      </c>
      <c r="E20" s="1"/>
      <c r="F20" s="23"/>
    </row>
    <row r="21" spans="2:6" x14ac:dyDescent="0.25">
      <c r="B21" s="18">
        <v>46149</v>
      </c>
      <c r="C21" s="17">
        <v>100.26006217859582</v>
      </c>
      <c r="E21" s="1"/>
      <c r="F21" s="23"/>
    </row>
    <row r="22" spans="2:6" x14ac:dyDescent="0.25">
      <c r="B22" s="18">
        <v>46150</v>
      </c>
      <c r="C22" s="17">
        <v>100.2753809986183</v>
      </c>
      <c r="E22" s="1"/>
      <c r="F22" s="23"/>
    </row>
    <row r="23" spans="2:6" x14ac:dyDescent="0.25">
      <c r="B23" s="18">
        <v>46151</v>
      </c>
      <c r="C23" s="17">
        <v>100.29070215921632</v>
      </c>
      <c r="E23" s="1"/>
      <c r="F23" s="23"/>
    </row>
    <row r="24" spans="2:6" x14ac:dyDescent="0.25">
      <c r="B24" s="18">
        <v>46152</v>
      </c>
      <c r="C24" s="17">
        <v>100.30602566074745</v>
      </c>
      <c r="E24" s="1"/>
      <c r="F24" s="23"/>
    </row>
    <row r="25" spans="2:6" x14ac:dyDescent="0.25">
      <c r="B25" s="18">
        <v>46153</v>
      </c>
      <c r="C25" s="17">
        <v>100.32135150356936</v>
      </c>
      <c r="E25" s="1"/>
      <c r="F25" s="23"/>
    </row>
    <row r="26" spans="2:6" x14ac:dyDescent="0.25">
      <c r="B26" s="18">
        <v>46154</v>
      </c>
      <c r="C26" s="17">
        <v>100.33667968803984</v>
      </c>
      <c r="E26" s="1"/>
      <c r="F26" s="23"/>
    </row>
    <row r="27" spans="2:6" x14ac:dyDescent="0.25">
      <c r="B27" s="18">
        <v>46155</v>
      </c>
      <c r="C27" s="17">
        <v>100.35201021451662</v>
      </c>
      <c r="E27" s="1"/>
      <c r="F27" s="23"/>
    </row>
    <row r="28" spans="2:6" x14ac:dyDescent="0.25">
      <c r="B28" s="18">
        <v>46156</v>
      </c>
      <c r="C28" s="17">
        <v>100.36734308335762</v>
      </c>
      <c r="E28" s="1"/>
      <c r="F28" s="23"/>
    </row>
    <row r="29" spans="2:6" x14ac:dyDescent="0.25">
      <c r="B29" s="18">
        <v>46157</v>
      </c>
      <c r="C29" s="17">
        <v>100.38267829492059</v>
      </c>
      <c r="E29" s="1"/>
      <c r="F29" s="23"/>
    </row>
    <row r="30" spans="2:6" x14ac:dyDescent="0.25">
      <c r="B30" s="18">
        <v>46158</v>
      </c>
      <c r="C30" s="17">
        <v>100.39801584956361</v>
      </c>
      <c r="F30" s="23"/>
    </row>
    <row r="31" spans="2:6" x14ac:dyDescent="0.25">
      <c r="B31" s="18">
        <v>46159</v>
      </c>
      <c r="C31" s="17">
        <v>100.4133557476446</v>
      </c>
      <c r="F31" s="23"/>
    </row>
    <row r="32" spans="2:6" x14ac:dyDescent="0.25">
      <c r="B32" s="18">
        <v>46160</v>
      </c>
      <c r="C32" s="17">
        <v>100.42869798952164</v>
      </c>
      <c r="F32" s="23"/>
    </row>
    <row r="33" spans="2:6" x14ac:dyDescent="0.25">
      <c r="B33" s="18">
        <v>46161</v>
      </c>
      <c r="C33" s="17">
        <v>100.44404257555286</v>
      </c>
      <c r="F33" s="23"/>
    </row>
    <row r="34" spans="2:6" x14ac:dyDescent="0.25">
      <c r="B34" s="18">
        <v>46162</v>
      </c>
      <c r="C34" s="17">
        <v>100.45938950609636</v>
      </c>
      <c r="F34" s="23"/>
    </row>
    <row r="35" spans="2:6" x14ac:dyDescent="0.25">
      <c r="B35" s="18">
        <v>46163</v>
      </c>
      <c r="C35" s="17">
        <v>100.47473878151048</v>
      </c>
      <c r="F35" s="23"/>
    </row>
    <row r="36" spans="2:6" x14ac:dyDescent="0.25">
      <c r="B36" s="18">
        <v>46164</v>
      </c>
      <c r="C36" s="17">
        <v>100.49009040215336</v>
      </c>
      <c r="F36" s="23"/>
    </row>
    <row r="37" spans="2:6" x14ac:dyDescent="0.25">
      <c r="B37" s="18">
        <v>46165</v>
      </c>
      <c r="C37" s="17">
        <v>100.50544436838342</v>
      </c>
      <c r="F37" s="23"/>
    </row>
    <row r="38" spans="2:6" x14ac:dyDescent="0.25">
      <c r="B38" s="18">
        <v>46166</v>
      </c>
      <c r="C38" s="17">
        <v>100.52080068055899</v>
      </c>
      <c r="F38" s="23"/>
    </row>
    <row r="39" spans="2:6" x14ac:dyDescent="0.25">
      <c r="B39" s="18">
        <v>46167</v>
      </c>
      <c r="C39" s="17">
        <v>100.53615933903856</v>
      </c>
      <c r="F39" s="23"/>
    </row>
    <row r="40" spans="2:6" x14ac:dyDescent="0.25">
      <c r="B40" s="18">
        <v>46168</v>
      </c>
      <c r="C40" s="17">
        <v>100.55152034418057</v>
      </c>
      <c r="F40" s="23"/>
    </row>
    <row r="41" spans="2:6" x14ac:dyDescent="0.25">
      <c r="B41" s="18">
        <v>46169</v>
      </c>
      <c r="C41" s="17">
        <v>100.56688369634365</v>
      </c>
      <c r="F41" s="23"/>
    </row>
    <row r="42" spans="2:6" x14ac:dyDescent="0.25">
      <c r="B42" s="18">
        <v>46170</v>
      </c>
      <c r="C42" s="17">
        <v>100.58224939588634</v>
      </c>
      <c r="F42" s="23"/>
    </row>
    <row r="43" spans="2:6" x14ac:dyDescent="0.25">
      <c r="B43" s="18">
        <v>46171</v>
      </c>
      <c r="C43" s="17">
        <v>100.59761744316728</v>
      </c>
      <c r="F43" s="23"/>
    </row>
    <row r="44" spans="2:6" x14ac:dyDescent="0.25">
      <c r="B44" s="18">
        <v>46172</v>
      </c>
      <c r="C44" s="17">
        <v>100.61298783854522</v>
      </c>
      <c r="F44" s="23"/>
    </row>
    <row r="45" spans="2:6" x14ac:dyDescent="0.25">
      <c r="B45" s="18">
        <v>46173</v>
      </c>
      <c r="C45" s="17">
        <v>100.61298783854522</v>
      </c>
      <c r="F45" s="23"/>
    </row>
    <row r="46" spans="2:6" x14ac:dyDescent="0.25">
      <c r="B46" s="18">
        <v>46174</v>
      </c>
      <c r="C46" s="17">
        <v>100.64373567502723</v>
      </c>
      <c r="F46" s="23"/>
    </row>
    <row r="47" spans="2:6" x14ac:dyDescent="0.25">
      <c r="B47" s="18">
        <v>46175</v>
      </c>
      <c r="C47" s="17">
        <v>100.65911311684897</v>
      </c>
      <c r="F47" s="23"/>
    </row>
    <row r="48" spans="2:6" x14ac:dyDescent="0.25">
      <c r="B48" s="18">
        <v>46176</v>
      </c>
      <c r="C48" s="17">
        <v>100.67449290820309</v>
      </c>
      <c r="F48" s="23"/>
    </row>
    <row r="49" spans="2:6" x14ac:dyDescent="0.25">
      <c r="B49" s="18">
        <v>46177</v>
      </c>
      <c r="C49" s="17">
        <v>100.6898750494486</v>
      </c>
      <c r="F49" s="23"/>
    </row>
    <row r="50" spans="2:6" x14ac:dyDescent="0.25">
      <c r="B50" s="18">
        <v>46178</v>
      </c>
      <c r="C50" s="17">
        <v>100.70525954094454</v>
      </c>
      <c r="F50" s="23"/>
    </row>
    <row r="51" spans="2:6" x14ac:dyDescent="0.25">
      <c r="B51" s="18">
        <v>46179</v>
      </c>
      <c r="C51" s="17">
        <v>100.72064638305001</v>
      </c>
      <c r="F51" s="23"/>
    </row>
    <row r="52" spans="2:6" x14ac:dyDescent="0.25">
      <c r="B52" s="18">
        <v>46180</v>
      </c>
      <c r="C52" s="17">
        <v>100.73603557612412</v>
      </c>
      <c r="F52" s="23"/>
    </row>
    <row r="53" spans="2:6" x14ac:dyDescent="0.25">
      <c r="B53" s="18">
        <v>46181</v>
      </c>
      <c r="C53" s="17">
        <v>100.75142712052612</v>
      </c>
      <c r="F53" s="23"/>
    </row>
    <row r="54" spans="2:6" x14ac:dyDescent="0.25">
      <c r="B54" s="18">
        <v>46182</v>
      </c>
      <c r="C54" s="17">
        <v>100.76682101661525</v>
      </c>
      <c r="F54" s="23"/>
    </row>
    <row r="55" spans="2:6" x14ac:dyDescent="0.25">
      <c r="B55" s="18">
        <v>46183</v>
      </c>
      <c r="C55" s="17">
        <v>100.78221726475083</v>
      </c>
      <c r="F55" s="23"/>
    </row>
    <row r="56" spans="2:6" x14ac:dyDescent="0.25">
      <c r="B56" s="18">
        <v>46184</v>
      </c>
      <c r="C56" s="17">
        <v>100.79761586529223</v>
      </c>
      <c r="F56" s="23"/>
    </row>
    <row r="57" spans="2:6" x14ac:dyDescent="0.25">
      <c r="B57" s="18">
        <v>46185</v>
      </c>
      <c r="C57" s="17">
        <v>100.81301681859891</v>
      </c>
      <c r="F57" s="23"/>
    </row>
    <row r="58" spans="2:6" x14ac:dyDescent="0.25">
      <c r="B58" s="18">
        <v>46186</v>
      </c>
      <c r="C58" s="17">
        <v>100.82842012503028</v>
      </c>
      <c r="F58" s="23"/>
    </row>
    <row r="59" spans="2:6" x14ac:dyDescent="0.25">
      <c r="B59" s="18">
        <v>46187</v>
      </c>
      <c r="C59" s="17">
        <v>100.84382578494595</v>
      </c>
      <c r="F59" s="23"/>
    </row>
    <row r="60" spans="2:6" x14ac:dyDescent="0.25">
      <c r="B60" s="18">
        <v>46188</v>
      </c>
      <c r="C60" s="17">
        <v>100.85923379870547</v>
      </c>
      <c r="F60" s="23"/>
    </row>
    <row r="61" spans="2:6" x14ac:dyDescent="0.25">
      <c r="B61" s="18">
        <v>46189</v>
      </c>
      <c r="C61" s="17">
        <v>100.87464416666849</v>
      </c>
      <c r="F61" s="23"/>
    </row>
    <row r="62" spans="2:6" x14ac:dyDescent="0.25">
      <c r="B62" s="18">
        <v>46190</v>
      </c>
      <c r="C62" s="17">
        <v>100.89005688919472</v>
      </c>
      <c r="F62" s="23"/>
    </row>
    <row r="63" spans="2:6" x14ac:dyDescent="0.25">
      <c r="B63" s="18">
        <v>46191</v>
      </c>
      <c r="C63" s="17">
        <v>100.90547196664392</v>
      </c>
      <c r="F63" s="23"/>
    </row>
    <row r="64" spans="2:6" x14ac:dyDescent="0.25">
      <c r="B64" s="18">
        <v>46192</v>
      </c>
      <c r="C64" s="17">
        <v>100.92088939937587</v>
      </c>
      <c r="F64" s="23"/>
    </row>
    <row r="65" spans="2:6" x14ac:dyDescent="0.25">
      <c r="B65" s="18">
        <v>46193</v>
      </c>
      <c r="C65" s="17">
        <v>100.93630918775047</v>
      </c>
      <c r="F65" s="23"/>
    </row>
    <row r="66" spans="2:6" x14ac:dyDescent="0.25">
      <c r="B66" s="18">
        <v>46194</v>
      </c>
      <c r="C66" s="17">
        <v>100.95173133212762</v>
      </c>
      <c r="F66" s="23"/>
    </row>
    <row r="67" spans="2:6" x14ac:dyDescent="0.25">
      <c r="B67" s="18">
        <v>46195</v>
      </c>
      <c r="C67" s="17">
        <v>100.96715583286728</v>
      </c>
      <c r="F67" s="23"/>
    </row>
    <row r="68" spans="2:6" x14ac:dyDescent="0.25">
      <c r="B68" s="18">
        <v>46196</v>
      </c>
      <c r="C68" s="17">
        <v>100.98258269032956</v>
      </c>
      <c r="F68" s="23"/>
    </row>
    <row r="69" spans="2:6" x14ac:dyDescent="0.25">
      <c r="B69" s="18">
        <v>46197</v>
      </c>
      <c r="C69" s="17">
        <v>100.99801190487445</v>
      </c>
    </row>
    <row r="70" spans="2:6" x14ac:dyDescent="0.25">
      <c r="B70" s="18">
        <v>46198</v>
      </c>
      <c r="C70" s="17">
        <v>101.01344347686214</v>
      </c>
    </row>
    <row r="71" spans="2:6" x14ac:dyDescent="0.25">
      <c r="B71" s="18">
        <v>46199</v>
      </c>
      <c r="C71" s="17">
        <v>101.02887740665281</v>
      </c>
    </row>
    <row r="72" spans="2:6" x14ac:dyDescent="0.25">
      <c r="B72" s="18">
        <v>46200</v>
      </c>
      <c r="C72" s="17">
        <v>101.04431369460673</v>
      </c>
    </row>
    <row r="73" spans="2:6" x14ac:dyDescent="0.25">
      <c r="B73" s="18">
        <v>46201</v>
      </c>
      <c r="C73" s="17">
        <v>101.05975234108419</v>
      </c>
    </row>
    <row r="74" spans="2:6" ht="15.75" thickBot="1" x14ac:dyDescent="0.3">
      <c r="B74" s="27">
        <v>46202</v>
      </c>
      <c r="C74" s="19">
        <v>101.07519334644554</v>
      </c>
    </row>
  </sheetData>
  <mergeCells count="2">
    <mergeCell ref="B2:B3"/>
    <mergeCell ref="C2:C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4"/>
  <sheetViews>
    <sheetView workbookViewId="0">
      <selection activeCell="B1" sqref="B1"/>
    </sheetView>
  </sheetViews>
  <sheetFormatPr defaultRowHeight="15" x14ac:dyDescent="0.25"/>
  <cols>
    <col min="1" max="1" width="34" bestFit="1" customWidth="1"/>
    <col min="2" max="2" width="11.140625" bestFit="1" customWidth="1"/>
    <col min="3" max="3" width="6.5703125" bestFit="1" customWidth="1"/>
    <col min="4" max="4" width="11" bestFit="1" customWidth="1"/>
    <col min="5" max="5" width="11.140625" hidden="1" customWidth="1"/>
    <col min="6" max="6" width="10.140625" hidden="1" customWidth="1"/>
    <col min="7" max="24" width="0" hidden="1" customWidth="1"/>
    <col min="25" max="25" width="7.140625" bestFit="1" customWidth="1"/>
  </cols>
  <sheetData>
    <row r="1" spans="1:28" x14ac:dyDescent="0.25">
      <c r="A1" t="s">
        <v>0</v>
      </c>
      <c r="B1" s="5">
        <f>+B2-B3/Price!B4*Sheet2!B7/Sheet2!B6</f>
        <v>99.999999999999943</v>
      </c>
      <c r="Y1" s="7"/>
    </row>
    <row r="2" spans="1:28" x14ac:dyDescent="0.25">
      <c r="A2" t="s">
        <v>1</v>
      </c>
      <c r="B2" s="5">
        <f>SUM(Sheet3!G3:G43)</f>
        <v>101.39999999999995</v>
      </c>
      <c r="C2" s="10"/>
    </row>
    <row r="3" spans="1:28" x14ac:dyDescent="0.25">
      <c r="A3" t="s">
        <v>2</v>
      </c>
      <c r="B3" s="2">
        <f>100*Price!B2/365*IF(Price!B9=Price!M1,365,360)</f>
        <v>5.6000000000000005</v>
      </c>
      <c r="C3" s="12">
        <f>+B3/2</f>
        <v>2.8000000000000003</v>
      </c>
      <c r="D3">
        <v>2.9890704637510801</v>
      </c>
      <c r="Y3" s="7">
        <f>+B3/360*180</f>
        <v>2.8000000000000003</v>
      </c>
      <c r="Z3">
        <f>+B3/360*180</f>
        <v>2.8000000000000003</v>
      </c>
      <c r="AB3">
        <f>6/360*365/100</f>
        <v>6.083333333333333E-2</v>
      </c>
    </row>
    <row r="4" spans="1:28" x14ac:dyDescent="0.25">
      <c r="A4" t="s">
        <v>3</v>
      </c>
      <c r="B4" s="2">
        <f>+Price!B8</f>
        <v>5.6</v>
      </c>
      <c r="D4" s="7"/>
    </row>
    <row r="5" spans="1:28" x14ac:dyDescent="0.25">
      <c r="A5" t="s">
        <v>4</v>
      </c>
      <c r="B5" s="2">
        <f>+B6-B7</f>
        <v>0</v>
      </c>
    </row>
    <row r="6" spans="1:28" x14ac:dyDescent="0.25">
      <c r="A6" t="s">
        <v>5</v>
      </c>
      <c r="B6" s="2">
        <f>IF(Price!B9=Price!M2,(YEAR(B12)-YEAR(Sheet2!B13))*360+(MONTH(B12)-MONTH(Sheet2!B13))*30+DAY(B12)-DAY(Sheet2!B13),Sheet2!B12-Sheet2!B13)</f>
        <v>91</v>
      </c>
    </row>
    <row r="7" spans="1:28" x14ac:dyDescent="0.25">
      <c r="A7" t="s">
        <v>6</v>
      </c>
      <c r="B7" s="2">
        <f>IF(Price!B9=Price!M2,(YEAR(Sheet2!B14)-YEAR(Sheet2!B13))*360+(MONTH(Sheet2!B14)-MONTH(Sheet2!B13))*30+DAY(Sheet2!B14)-DAY(Sheet2!B13),Sheet2!B14-Sheet2!B13)</f>
        <v>91</v>
      </c>
    </row>
    <row r="8" spans="1:28" x14ac:dyDescent="0.25">
      <c r="A8" t="s">
        <v>7</v>
      </c>
      <c r="B8">
        <f>COUNTIF(Sheet3!B3:B43,"&gt;="&amp;Sheet2!B14)</f>
        <v>12</v>
      </c>
    </row>
    <row r="9" spans="1:28" x14ac:dyDescent="0.25">
      <c r="A9" t="s">
        <v>8</v>
      </c>
      <c r="B9">
        <f>B5/B6</f>
        <v>0</v>
      </c>
    </row>
    <row r="10" spans="1:28" x14ac:dyDescent="0.25">
      <c r="A10" t="s">
        <v>9</v>
      </c>
      <c r="B10" s="7">
        <f>+B4/(Price!B4*100)</f>
        <v>1.3999999999999999E-2</v>
      </c>
    </row>
    <row r="12" spans="1:28" x14ac:dyDescent="0.25">
      <c r="A12" t="s">
        <v>22</v>
      </c>
      <c r="B12" s="3">
        <f>+EDATE(B13,12/Price!B4)</f>
        <v>46223</v>
      </c>
    </row>
    <row r="13" spans="1:28" x14ac:dyDescent="0.25">
      <c r="A13" t="s">
        <v>23</v>
      </c>
      <c r="B13" s="3">
        <f>IF(Sheet2!B14&lt;=Price!B6,Price!B5,SMALL(Sheet3!B3:B43,COUNTIF(Sheet3!B3:B43,"&lt;"&amp;Sheet2!B14)))</f>
        <v>46132</v>
      </c>
    </row>
    <row r="14" spans="1:28" x14ac:dyDescent="0.25">
      <c r="A14" t="s">
        <v>15</v>
      </c>
      <c r="B14" s="3">
        <f>IF(DAY(Price!B7)=31,Price!B7-1,Price!B7)</f>
        <v>46223</v>
      </c>
      <c r="D14" s="7"/>
    </row>
    <row r="15" spans="1:28" x14ac:dyDescent="0.25">
      <c r="B15" s="3"/>
    </row>
    <row r="16" spans="1:28" x14ac:dyDescent="0.25">
      <c r="B16" s="3"/>
    </row>
    <row r="17" spans="2:3" x14ac:dyDescent="0.25">
      <c r="B17" s="3"/>
    </row>
    <row r="18" spans="2:3" x14ac:dyDescent="0.25">
      <c r="B18" s="3"/>
    </row>
    <row r="19" spans="2:3" x14ac:dyDescent="0.25">
      <c r="B19" s="3"/>
    </row>
    <row r="20" spans="2:3" x14ac:dyDescent="0.25">
      <c r="B20" s="3"/>
    </row>
    <row r="21" spans="2:3" x14ac:dyDescent="0.25">
      <c r="B21" s="3"/>
    </row>
    <row r="22" spans="2:3" x14ac:dyDescent="0.25">
      <c r="B22" s="3"/>
    </row>
    <row r="23" spans="2:3" x14ac:dyDescent="0.25">
      <c r="B23" s="3"/>
      <c r="C23" s="4"/>
    </row>
    <row r="33" spans="5:8" x14ac:dyDescent="0.25">
      <c r="E33" s="5"/>
      <c r="F33" s="6"/>
      <c r="H33" s="5"/>
    </row>
    <row r="34" spans="5:8" x14ac:dyDescent="0.25">
      <c r="E34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selection activeCell="B9" sqref="B9"/>
    </sheetView>
  </sheetViews>
  <sheetFormatPr defaultRowHeight="15" x14ac:dyDescent="0.25"/>
  <cols>
    <col min="2" max="2" width="10.140625" bestFit="1" customWidth="1"/>
    <col min="3" max="3" width="10.140625" customWidth="1"/>
    <col min="4" max="4" width="11.140625" bestFit="1" customWidth="1"/>
    <col min="8" max="8" width="10.140625" bestFit="1" customWidth="1"/>
  </cols>
  <sheetData>
    <row r="1" spans="1:8" x14ac:dyDescent="0.25">
      <c r="A1" t="s">
        <v>16</v>
      </c>
      <c r="B1" t="s">
        <v>19</v>
      </c>
      <c r="C1" t="s">
        <v>28</v>
      </c>
      <c r="D1" t="s">
        <v>21</v>
      </c>
      <c r="E1" t="s">
        <v>17</v>
      </c>
      <c r="F1" t="s">
        <v>18</v>
      </c>
      <c r="G1" t="s">
        <v>30</v>
      </c>
    </row>
    <row r="2" spans="1:8" x14ac:dyDescent="0.25">
      <c r="A2">
        <v>0</v>
      </c>
      <c r="B2" s="3">
        <f>Price!B5</f>
        <v>46132</v>
      </c>
      <c r="C2" s="3">
        <f>Sheet2!B13</f>
        <v>46132</v>
      </c>
      <c r="D2" s="11"/>
      <c r="H2" s="3"/>
    </row>
    <row r="3" spans="1:8" x14ac:dyDescent="0.25">
      <c r="A3">
        <v>1</v>
      </c>
      <c r="B3" s="3">
        <f>Price!B6</f>
        <v>46223</v>
      </c>
      <c r="C3" s="3">
        <f>+Sheet2!B12</f>
        <v>46223</v>
      </c>
      <c r="D3" s="11">
        <f>IF(C3="","",IF(C3=EDATE(Price!$B$5,12*Price!$B$3),100*(1+Price!$B$2/Price!$B$4),100*Price!$B$2/Price!$B$4))</f>
        <v>1.4000000000000001</v>
      </c>
      <c r="E3">
        <f>IF(C3="","",(1+Sheet2!$B$4/(Price!$B$4*100))^(Sheet3!A3-1+Sheet2!$B$9))</f>
        <v>1</v>
      </c>
      <c r="F3">
        <f>IF(C3="","",1/E3)</f>
        <v>1</v>
      </c>
      <c r="G3">
        <f>IF(C3="","",D3/E3)</f>
        <v>1.4000000000000001</v>
      </c>
    </row>
    <row r="4" spans="1:8" x14ac:dyDescent="0.25">
      <c r="A4">
        <f>IF(A3&lt;Price!$B$3*Price!$B$4,A3+1,"")</f>
        <v>2</v>
      </c>
      <c r="B4" s="3">
        <f>IF(A4="","",EDATE(B3,12/Price!$B$4))</f>
        <v>46315</v>
      </c>
      <c r="C4" s="3">
        <f>IF(C3&lt;EDATE(Price!$B$5,Price!$B$3*12),EDATE(Sheet3!C3,12/Price!$B$4),"")</f>
        <v>46315</v>
      </c>
      <c r="D4" s="11">
        <f>IF(C4="","",IF(C4=EDATE(Price!$B$5,12*Price!$B$3),100*(1+Price!$B$2/Price!$B$4),100*Price!$B$2/Price!$B$4))</f>
        <v>1.4000000000000001</v>
      </c>
      <c r="E4">
        <f>IF(C4="","",(1+Sheet2!$B$4/(Price!$B$4*100))^(Sheet3!A4-1+Sheet2!$B$9))</f>
        <v>1.014</v>
      </c>
      <c r="F4">
        <f t="shared" ref="F4:F42" si="0">IF(C4="","",1/E4)</f>
        <v>0.98619329388560162</v>
      </c>
      <c r="G4">
        <f t="shared" ref="G4:G43" si="1">IF(C4="","",D4/E4)</f>
        <v>1.3806706114398424</v>
      </c>
    </row>
    <row r="5" spans="1:8" x14ac:dyDescent="0.25">
      <c r="A5">
        <f>IF(A4&lt;Price!$B$3*Price!$B$4,A4+1,"")</f>
        <v>3</v>
      </c>
      <c r="B5" s="3">
        <f>IF(A5="","",EDATE(B4,12/Price!$B$4))</f>
        <v>46407</v>
      </c>
      <c r="C5" s="3">
        <f>IF(C4&lt;EDATE(Price!$B$5,Price!$B$3*12),EDATE(Sheet3!C4,12/Price!$B$4),"")</f>
        <v>46407</v>
      </c>
      <c r="D5" s="11">
        <f>IF(C5="","",IF(C5=EDATE(Price!$B$5,12*Price!$B$3),100*(1+Price!$B$2/Price!$B$4),100*Price!$B$2/Price!$B$4))</f>
        <v>1.4000000000000001</v>
      </c>
      <c r="E5">
        <f>IF(C5="","",(1+Sheet2!$B$4/(Price!$B$4*100))^(Sheet3!A5-1+Sheet2!$B$9))</f>
        <v>1.0281960000000001</v>
      </c>
      <c r="F5">
        <f t="shared" si="0"/>
        <v>0.97257721290493238</v>
      </c>
      <c r="G5">
        <f t="shared" si="1"/>
        <v>1.3616080980669054</v>
      </c>
    </row>
    <row r="6" spans="1:8" x14ac:dyDescent="0.25">
      <c r="A6">
        <f>IF(A5&lt;Price!$B$3*Price!$B$4,A5+1,"")</f>
        <v>4</v>
      </c>
      <c r="B6" s="3">
        <f>IF(A6="","",EDATE(B5,12/Price!$B$4))</f>
        <v>46497</v>
      </c>
      <c r="C6" s="3">
        <f>IF(C5&lt;EDATE(Price!$B$5,Price!$B$3*12),EDATE(Sheet3!C5,12/Price!$B$4),"")</f>
        <v>46497</v>
      </c>
      <c r="D6" s="11">
        <f>IF(C6="","",IF(C6=EDATE(Price!$B$5,12*Price!$B$3),100*(1+Price!$B$2/Price!$B$4),100*Price!$B$2/Price!$B$4))</f>
        <v>1.4000000000000001</v>
      </c>
      <c r="E6">
        <f>IF(C6="","",(1+Sheet2!$B$4/(Price!$B$4*100))^(Sheet3!A6-1+Sheet2!$B$9))</f>
        <v>1.0425907440000002</v>
      </c>
      <c r="F6">
        <f t="shared" si="0"/>
        <v>0.95914912515279327</v>
      </c>
      <c r="G6">
        <f t="shared" si="1"/>
        <v>1.3428087752139106</v>
      </c>
    </row>
    <row r="7" spans="1:8" x14ac:dyDescent="0.25">
      <c r="A7">
        <f>IF(A6&lt;Price!$B$3*Price!$B$4,A6+1,"")</f>
        <v>5</v>
      </c>
      <c r="B7" s="3">
        <f>IF(A7="","",EDATE(B6,12/Price!$B$4))</f>
        <v>46588</v>
      </c>
      <c r="C7" s="3">
        <f>IF(C6&lt;EDATE(Price!$B$5,Price!$B$3*12),EDATE(Sheet3!C6,12/Price!$B$4),"")</f>
        <v>46588</v>
      </c>
      <c r="D7" s="11">
        <f>IF(C7="","",IF(C7=EDATE(Price!$B$5,12*Price!$B$3),100*(1+Price!$B$2/Price!$B$4),100*Price!$B$2/Price!$B$4))</f>
        <v>1.4000000000000001</v>
      </c>
      <c r="E7">
        <f>IF(C7="","",(1+Sheet2!$B$4/(Price!$B$4*100))^(Sheet3!A7-1+Sheet2!$B$9))</f>
        <v>1.0571870144160003</v>
      </c>
      <c r="F7">
        <f t="shared" si="0"/>
        <v>0.94590643506192618</v>
      </c>
      <c r="G7">
        <f t="shared" si="1"/>
        <v>1.3242690090866969</v>
      </c>
    </row>
    <row r="8" spans="1:8" x14ac:dyDescent="0.25">
      <c r="A8">
        <f>IF(A7&lt;Price!$B$3*Price!$B$4,A7+1,"")</f>
        <v>6</v>
      </c>
      <c r="B8" s="3">
        <f>IF(A8="","",EDATE(B7,12/Price!$B$4))</f>
        <v>46680</v>
      </c>
      <c r="C8" s="3">
        <f>IF(C7&lt;EDATE(Price!$B$5,Price!$B$3*12),EDATE(Sheet3!C7,12/Price!$B$4),"")</f>
        <v>46680</v>
      </c>
      <c r="D8" s="11">
        <f>IF(C8="","",IF(C8=EDATE(Price!$B$5,12*Price!$B$3),100*(1+Price!$B$2/Price!$B$4),100*Price!$B$2/Price!$B$4))</f>
        <v>1.4000000000000001</v>
      </c>
      <c r="E8">
        <f>IF(C8="","",(1+Sheet2!$B$4/(Price!$B$4*100))^(Sheet3!A8-1+Sheet2!$B$9))</f>
        <v>1.0719876326178244</v>
      </c>
      <c r="F8">
        <f t="shared" si="0"/>
        <v>0.93284658290130784</v>
      </c>
      <c r="G8">
        <f t="shared" si="1"/>
        <v>1.305985216061831</v>
      </c>
    </row>
    <row r="9" spans="1:8" x14ac:dyDescent="0.25">
      <c r="A9">
        <f>IF(A8&lt;Price!$B$3*Price!$B$4,A8+1,"")</f>
        <v>7</v>
      </c>
      <c r="B9" s="3">
        <f>IF(A9="","",EDATE(B8,12/Price!$B$4))</f>
        <v>46772</v>
      </c>
      <c r="C9" s="3">
        <f>IF(C8&lt;EDATE(Price!$B$5,Price!$B$3*12),EDATE(Sheet3!C8,12/Price!$B$4),"")</f>
        <v>46772</v>
      </c>
      <c r="D9" s="11">
        <f>IF(C9="","",IF(C9=EDATE(Price!$B$5,12*Price!$B$3),100*(1+Price!$B$2/Price!$B$4),100*Price!$B$2/Price!$B$4))</f>
        <v>1.4000000000000001</v>
      </c>
      <c r="E9">
        <f>IF(C9="","",(1+Sheet2!$B$4/(Price!$B$4*100))^(Sheet3!A9-1+Sheet2!$B$9))</f>
        <v>1.086995459474474</v>
      </c>
      <c r="F9">
        <f t="shared" si="0"/>
        <v>0.91996704428136866</v>
      </c>
      <c r="G9">
        <f t="shared" si="1"/>
        <v>1.2879538619939161</v>
      </c>
    </row>
    <row r="10" spans="1:8" x14ac:dyDescent="0.25">
      <c r="A10">
        <f>IF(A9&lt;Price!$B$3*Price!$B$4,A9+1,"")</f>
        <v>8</v>
      </c>
      <c r="B10" s="3">
        <f>IF(A10="","",EDATE(B9,12/Price!$B$4))</f>
        <v>46863</v>
      </c>
      <c r="C10" s="3">
        <f>IF(C9&lt;EDATE(Price!$B$5,Price!$B$3*12),EDATE(Sheet3!C9,12/Price!$B$4),"")</f>
        <v>46863</v>
      </c>
      <c r="D10" s="11">
        <f>IF(C10="","",IF(C10=EDATE(Price!$B$5,12*Price!$B$3),100*(1+Price!$B$2/Price!$B$4),100*Price!$B$2/Price!$B$4))</f>
        <v>1.4000000000000001</v>
      </c>
      <c r="E10">
        <f>IF(C10="","",(1+Sheet2!$B$4/(Price!$B$4*100))^(Sheet3!A10-1+Sheet2!$B$9))</f>
        <v>1.1022133959071165</v>
      </c>
      <c r="F10">
        <f t="shared" si="0"/>
        <v>0.90726532966604401</v>
      </c>
      <c r="G10">
        <f t="shared" si="1"/>
        <v>1.2701714615324617</v>
      </c>
    </row>
    <row r="11" spans="1:8" x14ac:dyDescent="0.25">
      <c r="A11">
        <f>IF(A10&lt;Price!$B$3*Price!$B$4,A10+1,"")</f>
        <v>9</v>
      </c>
      <c r="B11" s="3">
        <f>IF(A11="","",EDATE(B10,12/Price!$B$4))</f>
        <v>46954</v>
      </c>
      <c r="C11" s="3">
        <f>IF(C10&lt;EDATE(Price!$B$5,Price!$B$3*12),EDATE(Sheet3!C10,12/Price!$B$4),"")</f>
        <v>46954</v>
      </c>
      <c r="D11" s="11">
        <f>IF(C11="","",IF(C11=EDATE(Price!$B$5,12*Price!$B$3),100*(1+Price!$B$2/Price!$B$4),100*Price!$B$2/Price!$B$4))</f>
        <v>1.4000000000000001</v>
      </c>
      <c r="E11">
        <f>IF(C11="","",(1+Sheet2!$B$4/(Price!$B$4*100))^(Sheet3!A11-1+Sheet2!$B$9))</f>
        <v>1.1176443834498164</v>
      </c>
      <c r="F11">
        <f t="shared" si="0"/>
        <v>0.89473898389156192</v>
      </c>
      <c r="G11">
        <f t="shared" si="1"/>
        <v>1.2526345774481868</v>
      </c>
    </row>
    <row r="12" spans="1:8" x14ac:dyDescent="0.25">
      <c r="A12">
        <f>IF(A11&lt;Price!$B$3*Price!$B$4,A11+1,"")</f>
        <v>10</v>
      </c>
      <c r="B12" s="3">
        <f>IF(A12="","",EDATE(B11,12/Price!$B$4))</f>
        <v>47046</v>
      </c>
      <c r="C12" s="3">
        <f>IF(C11&lt;EDATE(Price!$B$5,Price!$B$3*12),EDATE(Sheet3!C11,12/Price!$B$4),"")</f>
        <v>47046</v>
      </c>
      <c r="D12" s="11">
        <f>IF(C12="","",IF(C12=EDATE(Price!$B$5,12*Price!$B$3),100*(1+Price!$B$2/Price!$B$4),100*Price!$B$2/Price!$B$4))</f>
        <v>1.4000000000000001</v>
      </c>
      <c r="E12">
        <f>IF(C12="","",(1+Sheet2!$B$4/(Price!$B$4*100))^(Sheet3!A12-1+Sheet2!$B$9))</f>
        <v>1.133291404818114</v>
      </c>
      <c r="F12">
        <f t="shared" si="0"/>
        <v>0.88238558569187564</v>
      </c>
      <c r="G12">
        <f t="shared" si="1"/>
        <v>1.2353398199686261</v>
      </c>
    </row>
    <row r="13" spans="1:8" x14ac:dyDescent="0.25">
      <c r="A13">
        <f>IF(A12&lt;Price!$B$3*Price!$B$4,A12+1,"")</f>
        <v>11</v>
      </c>
      <c r="B13" s="3">
        <f>IF(A13="","",EDATE(B12,12/Price!$B$4))</f>
        <v>47138</v>
      </c>
      <c r="C13" s="3">
        <f>IF(C12&lt;EDATE(Price!$B$5,Price!$B$3*12),EDATE(Sheet3!C12,12/Price!$B$4),"")</f>
        <v>47138</v>
      </c>
      <c r="D13" s="11">
        <f>IF(C13="","",IF(C13=EDATE(Price!$B$5,12*Price!$B$3),100*(1+Price!$B$2/Price!$B$4),100*Price!$B$2/Price!$B$4))</f>
        <v>1.4000000000000001</v>
      </c>
      <c r="E13">
        <f>IF(C13="","",(1+Sheet2!$B$4/(Price!$B$4*100))^(Sheet3!A13-1+Sheet2!$B$9))</f>
        <v>1.1491574844855676</v>
      </c>
      <c r="F13">
        <f t="shared" si="0"/>
        <v>0.8702027472306465</v>
      </c>
      <c r="G13">
        <f t="shared" si="1"/>
        <v>1.2182838461229053</v>
      </c>
    </row>
    <row r="14" spans="1:8" x14ac:dyDescent="0.25">
      <c r="A14">
        <f>IF(A13&lt;Price!$B$3*Price!$B$4,A13+1,"")</f>
        <v>12</v>
      </c>
      <c r="B14" s="3">
        <f>IF(A14="","",EDATE(B13,12/Price!$B$4))</f>
        <v>47228</v>
      </c>
      <c r="C14" s="3">
        <f>IF(C13&lt;EDATE(Price!$B$5,Price!$B$3*12),EDATE(Sheet3!C13,12/Price!$B$4),"")</f>
        <v>47228</v>
      </c>
      <c r="D14" s="11">
        <f>IF(C14="","",IF(C14=EDATE(Price!$B$5,12*Price!$B$3),100*(1+Price!$B$2/Price!$B$4),100*Price!$B$2/Price!$B$4))</f>
        <v>101.4</v>
      </c>
      <c r="E14">
        <f>IF(C14="","",(1+Sheet2!$B$4/(Price!$B$4*100))^(Sheet3!A14-1+Sheet2!$B$9))</f>
        <v>1.1652456892683656</v>
      </c>
      <c r="F14">
        <f t="shared" si="0"/>
        <v>0.85818811363969083</v>
      </c>
      <c r="G14">
        <f t="shared" si="1"/>
        <v>87.020274723064659</v>
      </c>
    </row>
    <row r="15" spans="1:8" x14ac:dyDescent="0.25">
      <c r="A15" t="str">
        <f>IF(A14&lt;Price!$B$3*Price!$B$4,A14+1,"")</f>
        <v/>
      </c>
      <c r="B15" s="3" t="str">
        <f>IF(A15="","",EDATE(B14,12/Price!$B$4))</f>
        <v/>
      </c>
      <c r="C15" s="3" t="str">
        <f>IF(C14&lt;EDATE(Price!$B$5,Price!$B$3*12),EDATE(Sheet3!C14,12/Price!$B$4),"")</f>
        <v/>
      </c>
      <c r="D15" s="11" t="str">
        <f>IF(C15="","",IF(C15=EDATE(Price!$B$5,12*Price!$B$3),100*(1+Price!$B$2/Price!$B$4),100*Price!$B$2/Price!$B$4))</f>
        <v/>
      </c>
      <c r="E15" t="str">
        <f>IF(C15="","",(1+Sheet2!$B$4/(Price!$B$4*100))^(Sheet3!A15-1+Sheet2!$B$9))</f>
        <v/>
      </c>
      <c r="F15" t="str">
        <f t="shared" si="0"/>
        <v/>
      </c>
      <c r="G15" t="str">
        <f t="shared" si="1"/>
        <v/>
      </c>
      <c r="H15" s="3"/>
    </row>
    <row r="16" spans="1:8" x14ac:dyDescent="0.25">
      <c r="A16" t="str">
        <f>IF(A15&lt;Price!$B$3*Price!$B$4,A15+1,"")</f>
        <v/>
      </c>
      <c r="B16" s="3" t="str">
        <f>IF(A16="","",EDATE(B15,12/Price!$B$4))</f>
        <v/>
      </c>
      <c r="C16" s="3" t="str">
        <f>IF(C15&lt;EDATE(Price!$B$5,Price!$B$3*12),EDATE(Sheet3!C15,12/Price!$B$4),"")</f>
        <v/>
      </c>
      <c r="D16" s="11" t="str">
        <f>IF(C16="","",IF(C16=EDATE(Price!$B$5,12*Price!$B$3),100*(1+Price!$B$2/Price!$B$4),100*Price!$B$2/Price!$B$4))</f>
        <v/>
      </c>
      <c r="E16" t="str">
        <f>IF(C16="","",(1+Sheet2!$B$4/(Price!$B$4*100))^(Sheet3!A16-1+Sheet2!$B$9))</f>
        <v/>
      </c>
      <c r="F16" t="str">
        <f t="shared" si="0"/>
        <v/>
      </c>
      <c r="G16" t="str">
        <f t="shared" si="1"/>
        <v/>
      </c>
      <c r="H16" s="3"/>
    </row>
    <row r="17" spans="1:8" x14ac:dyDescent="0.25">
      <c r="A17" t="str">
        <f>IF(A16&lt;Price!$B$3*Price!$B$4,A16+1,"")</f>
        <v/>
      </c>
      <c r="B17" s="3" t="str">
        <f>IF(A17="","",EDATE(B16,12/Price!$B$4))</f>
        <v/>
      </c>
      <c r="C17" s="3" t="str">
        <f>IF(C16&lt;EDATE(Price!$B$5,Price!$B$3*12),EDATE(Sheet3!C16,12/Price!$B$4),"")</f>
        <v/>
      </c>
      <c r="D17" s="11" t="str">
        <f>IF(C17="","",IF(C17=EDATE(Price!$B$5,12*Price!$B$3),100*(1+Price!$B$2/Price!$B$4),100*Price!$B$2/Price!$B$4))</f>
        <v/>
      </c>
      <c r="E17" t="str">
        <f>IF(C17="","",(1+Sheet2!$B$4/(Price!$B$4*100))^(Sheet3!A17-1+Sheet2!$B$9))</f>
        <v/>
      </c>
      <c r="F17" t="str">
        <f t="shared" si="0"/>
        <v/>
      </c>
      <c r="G17" t="str">
        <f t="shared" si="1"/>
        <v/>
      </c>
      <c r="H17" s="3"/>
    </row>
    <row r="18" spans="1:8" x14ac:dyDescent="0.25">
      <c r="A18" t="str">
        <f>IF(A17&lt;Price!$B$3*Price!$B$4,A17+1,"")</f>
        <v/>
      </c>
      <c r="B18" s="3" t="str">
        <f>IF(A18="","",EDATE(B17,12/Price!$B$4))</f>
        <v/>
      </c>
      <c r="C18" s="3" t="str">
        <f>IF(C17&lt;EDATE(Price!$B$5,Price!$B$3*12),EDATE(Sheet3!C17,12/Price!$B$4),"")</f>
        <v/>
      </c>
      <c r="D18" s="11" t="str">
        <f>IF(C18="","",IF(C18=EDATE(Price!$B$5,12*Price!$B$3),100*(1+Price!$B$2/Price!$B$4),100*Price!$B$2/Price!$B$4))</f>
        <v/>
      </c>
      <c r="E18" t="str">
        <f>IF(C18="","",(1+Sheet2!$B$4/(Price!$B$4*100))^(Sheet3!A18-1+Sheet2!$B$9))</f>
        <v/>
      </c>
      <c r="F18" t="str">
        <f t="shared" si="0"/>
        <v/>
      </c>
      <c r="G18" t="str">
        <f t="shared" si="1"/>
        <v/>
      </c>
      <c r="H18" s="3"/>
    </row>
    <row r="19" spans="1:8" x14ac:dyDescent="0.25">
      <c r="A19" t="str">
        <f>IF(A18&lt;Price!$B$3*Price!$B$4,A18+1,"")</f>
        <v/>
      </c>
      <c r="B19" s="3" t="str">
        <f>IF(A19="","",EDATE(B18,12/Price!$B$4))</f>
        <v/>
      </c>
      <c r="C19" s="3" t="str">
        <f>IF(C18&lt;EDATE(Price!$B$5,Price!$B$3*12),EDATE(Sheet3!C18,12/Price!$B$4),"")</f>
        <v/>
      </c>
      <c r="D19" s="11" t="str">
        <f>IF(C19="","",IF(C19=EDATE(Price!$B$5,12*Price!$B$3),100*(1+Price!$B$2/Price!$B$4),100*Price!$B$2/Price!$B$4))</f>
        <v/>
      </c>
      <c r="E19" t="str">
        <f>IF(C19="","",(1+Sheet2!$B$4/(Price!$B$4*100))^(Sheet3!A19-1+Sheet2!$B$9))</f>
        <v/>
      </c>
      <c r="F19" t="str">
        <f t="shared" si="0"/>
        <v/>
      </c>
      <c r="G19" t="str">
        <f t="shared" si="1"/>
        <v/>
      </c>
      <c r="H19" s="3"/>
    </row>
    <row r="20" spans="1:8" x14ac:dyDescent="0.25">
      <c r="A20" t="str">
        <f>IF(A19&lt;Price!$B$3*Price!$B$4,A19+1,"")</f>
        <v/>
      </c>
      <c r="B20" s="3" t="str">
        <f>IF(A20="","",EDATE(B19,12/Price!$B$4))</f>
        <v/>
      </c>
      <c r="C20" s="3" t="str">
        <f>IF(C19&lt;EDATE(Price!$B$5,Price!$B$3*12),EDATE(Sheet3!C19,12/Price!$B$4),"")</f>
        <v/>
      </c>
      <c r="D20" s="11" t="str">
        <f>IF(C20="","",IF(C20=EDATE(Price!$B$5,12*Price!$B$3),100*(1+Price!$B$2/Price!$B$4),100*Price!$B$2/Price!$B$4))</f>
        <v/>
      </c>
      <c r="E20" t="str">
        <f>IF(C20="","",(1+Sheet2!$B$4/(Price!$B$4*100))^(Sheet3!A20-1+Sheet2!$B$9))</f>
        <v/>
      </c>
      <c r="F20" t="str">
        <f t="shared" si="0"/>
        <v/>
      </c>
      <c r="G20" t="str">
        <f t="shared" si="1"/>
        <v/>
      </c>
      <c r="H20" s="3"/>
    </row>
    <row r="21" spans="1:8" x14ac:dyDescent="0.25">
      <c r="A21" t="str">
        <f>IF(A20&lt;Price!$B$3*Price!$B$4,A20+1,"")</f>
        <v/>
      </c>
      <c r="B21" s="3" t="str">
        <f>IF(A21="","",EDATE(B20,12/Price!$B$4))</f>
        <v/>
      </c>
      <c r="C21" s="3" t="str">
        <f>IF(C20&lt;EDATE(Price!$B$5,Price!$B$3*12),EDATE(Sheet3!C20,12/Price!$B$4),"")</f>
        <v/>
      </c>
      <c r="D21" s="11" t="str">
        <f>IF(C21="","",IF(C21=EDATE(Price!$B$5,12*Price!$B$3),100*(1+Price!$B$2/Price!$B$4),100*Price!$B$2/Price!$B$4))</f>
        <v/>
      </c>
      <c r="E21" t="str">
        <f>IF(C21="","",(1+Sheet2!$B$4/(Price!$B$4*100))^(Sheet3!A21-1+Sheet2!$B$9))</f>
        <v/>
      </c>
      <c r="F21" t="str">
        <f t="shared" si="0"/>
        <v/>
      </c>
      <c r="G21" t="str">
        <f t="shared" si="1"/>
        <v/>
      </c>
      <c r="H21" s="3"/>
    </row>
    <row r="22" spans="1:8" x14ac:dyDescent="0.25">
      <c r="A22" t="str">
        <f>IF(A21&lt;Price!$B$3*Price!$B$4,A21+1,"")</f>
        <v/>
      </c>
      <c r="B22" s="3" t="str">
        <f>IF(A22="","",EDATE(B21,12/Price!$B$4))</f>
        <v/>
      </c>
      <c r="C22" s="3" t="str">
        <f>IF(C21&lt;EDATE(Price!$B$5,Price!$B$3*12),EDATE(Sheet3!C21,12/Price!$B$4),"")</f>
        <v/>
      </c>
      <c r="D22" s="11" t="str">
        <f>IF(C22="","",IF(C22=EDATE(Price!$B$5,12*Price!$B$3),100*(1+Price!$B$2/Price!$B$4),100*Price!$B$2/Price!$B$4))</f>
        <v/>
      </c>
      <c r="E22" t="str">
        <f>IF(C22="","",(1+Sheet2!$B$4/(Price!$B$4*100))^(Sheet3!A22-1+Sheet2!$B$9))</f>
        <v/>
      </c>
      <c r="F22" t="str">
        <f t="shared" si="0"/>
        <v/>
      </c>
      <c r="G22" t="str">
        <f t="shared" si="1"/>
        <v/>
      </c>
      <c r="H22" s="3"/>
    </row>
    <row r="23" spans="1:8" x14ac:dyDescent="0.25">
      <c r="A23" t="str">
        <f>IF(A22&lt;Price!$B$3*Price!$B$4,A22+1,"")</f>
        <v/>
      </c>
      <c r="B23" s="3" t="str">
        <f>IF(A23="","",EDATE(B22,12/Price!$B$4))</f>
        <v/>
      </c>
      <c r="C23" s="3" t="str">
        <f>IF(C22&lt;EDATE(Price!$B$5,Price!$B$3*12),EDATE(Sheet3!C22,12/Price!$B$4),"")</f>
        <v/>
      </c>
      <c r="D23" s="11" t="str">
        <f>IF(C23="","",IF(C23=EDATE(Price!$B$5,12*Price!$B$3),100*(1+Price!$B$2/Price!$B$4),100*Price!$B$2/Price!$B$4))</f>
        <v/>
      </c>
      <c r="E23" t="str">
        <f>IF(C23="","",(1+Sheet2!$B$4/(Price!$B$4*100))^(Sheet3!A23-1+Sheet2!$B$9))</f>
        <v/>
      </c>
      <c r="F23" t="str">
        <f t="shared" si="0"/>
        <v/>
      </c>
      <c r="G23" t="str">
        <f t="shared" si="1"/>
        <v/>
      </c>
      <c r="H23" s="3"/>
    </row>
    <row r="24" spans="1:8" x14ac:dyDescent="0.25">
      <c r="A24" t="str">
        <f>IF(A23&lt;Price!$B$3*Price!$B$4,A23+1,"")</f>
        <v/>
      </c>
      <c r="B24" s="3" t="str">
        <f>IF(A24="","",EDATE(B23,12/Price!$B$4))</f>
        <v/>
      </c>
      <c r="C24" s="3" t="str">
        <f>IF(C23&lt;EDATE(Price!$B$5,Price!$B$3*12),EDATE(Sheet3!C23,12/Price!$B$4),"")</f>
        <v/>
      </c>
      <c r="D24" s="11" t="str">
        <f>IF(C24="","",IF(C24=EDATE(Price!$B$5,12*Price!$B$3),100*(1+Price!$B$2/Price!$B$4),100*Price!$B$2/Price!$B$4))</f>
        <v/>
      </c>
      <c r="E24" t="str">
        <f>IF(C24="","",(1+Sheet2!$B$4/(Price!$B$4*100))^(Sheet3!A24-1+Sheet2!$B$9))</f>
        <v/>
      </c>
      <c r="F24" t="str">
        <f t="shared" si="0"/>
        <v/>
      </c>
      <c r="G24" t="str">
        <f t="shared" si="1"/>
        <v/>
      </c>
      <c r="H24" s="3"/>
    </row>
    <row r="25" spans="1:8" x14ac:dyDescent="0.25">
      <c r="A25" t="str">
        <f>IF(A24&lt;Price!$B$3*Price!$B$4,A24+1,"")</f>
        <v/>
      </c>
      <c r="B25" s="3" t="str">
        <f>IF(A25="","",EDATE(B24,12/Price!$B$4))</f>
        <v/>
      </c>
      <c r="C25" s="3" t="str">
        <f>IF(C24&lt;EDATE(Price!$B$5,Price!$B$3*12),EDATE(Sheet3!C24,12/Price!$B$4),"")</f>
        <v/>
      </c>
      <c r="D25" s="11" t="str">
        <f>IF(C25="","",IF(C25=EDATE(Price!$B$5,12*Price!$B$3),100*(1+Price!$B$2/Price!$B$4),100*Price!$B$2/Price!$B$4))</f>
        <v/>
      </c>
      <c r="E25" t="str">
        <f>IF(C25="","",(1+Sheet2!$B$4/(Price!$B$4*100))^(Sheet3!A25-1+Sheet2!$B$9))</f>
        <v/>
      </c>
      <c r="F25" t="str">
        <f t="shared" si="0"/>
        <v/>
      </c>
      <c r="G25" t="str">
        <f t="shared" si="1"/>
        <v/>
      </c>
      <c r="H25" s="3"/>
    </row>
    <row r="26" spans="1:8" x14ac:dyDescent="0.25">
      <c r="A26" t="str">
        <f>IF(A25&lt;Price!$B$3*Price!$B$4,A25+1,"")</f>
        <v/>
      </c>
      <c r="B26" s="3" t="str">
        <f>IF(A26="","",EDATE(B25,12/Price!$B$4))</f>
        <v/>
      </c>
      <c r="C26" s="3" t="str">
        <f>IF(C25&lt;EDATE(Price!$B$5,Price!$B$3*12),EDATE(Sheet3!C25,12/Price!$B$4),"")</f>
        <v/>
      </c>
      <c r="D26" s="11" t="str">
        <f>IF(C26="","",IF(C26=EDATE(Price!$B$5,12*Price!$B$3),100*(1+Price!$B$2/Price!$B$4),100*Price!$B$2/Price!$B$4))</f>
        <v/>
      </c>
      <c r="E26" t="str">
        <f>IF(C26="","",(1+Sheet2!$B$4/(Price!$B$4*100))^(Sheet3!A26-1+Sheet2!$B$9))</f>
        <v/>
      </c>
      <c r="F26" t="str">
        <f t="shared" si="0"/>
        <v/>
      </c>
      <c r="G26" t="str">
        <f t="shared" si="1"/>
        <v/>
      </c>
      <c r="H26" s="3"/>
    </row>
    <row r="27" spans="1:8" x14ac:dyDescent="0.25">
      <c r="A27" t="str">
        <f>IF(A26&lt;Price!$B$3*Price!$B$4,A26+1,"")</f>
        <v/>
      </c>
      <c r="B27" s="3" t="str">
        <f>IF(A27="","",EDATE(B26,12/Price!$B$4))</f>
        <v/>
      </c>
      <c r="C27" s="3" t="str">
        <f>IF(C26&lt;EDATE(Price!$B$5,Price!$B$3*12),EDATE(Sheet3!C26,12/Price!$B$4),"")</f>
        <v/>
      </c>
      <c r="D27" s="11" t="str">
        <f>IF(C27="","",IF(C27=EDATE(Price!$B$5,12*Price!$B$3),100*(1+Price!$B$2/Price!$B$4),100*Price!$B$2/Price!$B$4))</f>
        <v/>
      </c>
      <c r="E27" t="str">
        <f>IF(C27="","",(1+Sheet2!$B$4/(Price!$B$4*100))^(Sheet3!A27-1+Sheet2!$B$9))</f>
        <v/>
      </c>
      <c r="F27" t="str">
        <f t="shared" si="0"/>
        <v/>
      </c>
      <c r="G27" t="str">
        <f t="shared" si="1"/>
        <v/>
      </c>
      <c r="H27" s="3"/>
    </row>
    <row r="28" spans="1:8" x14ac:dyDescent="0.25">
      <c r="A28" t="str">
        <f>IF(A27&lt;Price!$B$3*Price!$B$4,A27+1,"")</f>
        <v/>
      </c>
      <c r="B28" s="3" t="str">
        <f>IF(A28="","",EDATE(B27,12/Price!$B$4))</f>
        <v/>
      </c>
      <c r="C28" s="3" t="str">
        <f>IF(C27&lt;EDATE(Price!$B$5,Price!$B$3*12),EDATE(Sheet3!C27,12/Price!$B$4),"")</f>
        <v/>
      </c>
      <c r="D28" s="11" t="str">
        <f>IF(C28="","",IF(C28=EDATE(Price!$B$5,12*Price!$B$3),100*(1+Price!$B$2/Price!$B$4),100*Price!$B$2/Price!$B$4))</f>
        <v/>
      </c>
      <c r="E28" t="str">
        <f>IF(C28="","",(1+Sheet2!$B$4/(Price!$B$4*100))^(Sheet3!A28-1+Sheet2!$B$9))</f>
        <v/>
      </c>
      <c r="F28" t="str">
        <f t="shared" si="0"/>
        <v/>
      </c>
      <c r="G28" t="str">
        <f t="shared" si="1"/>
        <v/>
      </c>
      <c r="H28" s="3"/>
    </row>
    <row r="29" spans="1:8" x14ac:dyDescent="0.25">
      <c r="A29" t="str">
        <f>IF(A28&lt;Price!$B$3*Price!$B$4,A28+1,"")</f>
        <v/>
      </c>
      <c r="B29" s="3" t="str">
        <f>IF(A29="","",EDATE(B28,12/Price!$B$4))</f>
        <v/>
      </c>
      <c r="C29" s="3" t="str">
        <f>IF(C28&lt;EDATE(Price!$B$5,Price!$B$3*12),EDATE(Sheet3!C28,12/Price!$B$4),"")</f>
        <v/>
      </c>
      <c r="D29" s="11" t="str">
        <f>IF(C29="","",IF(C29=EDATE(Price!$B$5,12*Price!$B$3),100*(1+Price!$B$2/Price!$B$4),100*Price!$B$2/Price!$B$4))</f>
        <v/>
      </c>
      <c r="E29" t="str">
        <f>IF(C29="","",(1+Sheet2!$B$4/(Price!$B$4*100))^(Sheet3!A29-1+Sheet2!$B$9))</f>
        <v/>
      </c>
      <c r="F29" t="str">
        <f t="shared" si="0"/>
        <v/>
      </c>
      <c r="G29" t="str">
        <f t="shared" si="1"/>
        <v/>
      </c>
      <c r="H29" s="3"/>
    </row>
    <row r="30" spans="1:8" x14ac:dyDescent="0.25">
      <c r="A30" t="str">
        <f>IF(A29&lt;Price!$B$3*Price!$B$4,A29+1,"")</f>
        <v/>
      </c>
      <c r="B30" s="3" t="str">
        <f>IF(A30="","",EDATE(B29,12/Price!$B$4))</f>
        <v/>
      </c>
      <c r="C30" s="3" t="str">
        <f>IF(C29&lt;EDATE(Price!$B$5,Price!$B$3*12),EDATE(Sheet3!C29,12/Price!$B$4),"")</f>
        <v/>
      </c>
      <c r="D30" s="11" t="str">
        <f>IF(C30="","",IF(C30=EDATE(Price!$B$5,12*Price!$B$3),100*(1+Price!$B$2/Price!$B$4),100*Price!$B$2/Price!$B$4))</f>
        <v/>
      </c>
      <c r="E30" t="str">
        <f>IF(C30="","",(1+Sheet2!$B$4/(Price!$B$4*100))^(Sheet3!A30-1+Sheet2!$B$9))</f>
        <v/>
      </c>
      <c r="F30" t="str">
        <f t="shared" si="0"/>
        <v/>
      </c>
      <c r="G30" t="str">
        <f t="shared" si="1"/>
        <v/>
      </c>
      <c r="H30" s="3"/>
    </row>
    <row r="31" spans="1:8" x14ac:dyDescent="0.25">
      <c r="A31" t="str">
        <f>IF(A30&lt;Price!$B$3*Price!$B$4,A30+1,"")</f>
        <v/>
      </c>
      <c r="B31" s="3" t="str">
        <f>IF(A31="","",EDATE(B30,12/Price!$B$4))</f>
        <v/>
      </c>
      <c r="C31" s="3" t="str">
        <f>IF(C30&lt;EDATE(Price!$B$5,Price!$B$3*12),EDATE(Sheet3!C30,12/Price!$B$4),"")</f>
        <v/>
      </c>
      <c r="D31" s="11" t="str">
        <f>IF(C31="","",IF(C31=EDATE(Price!$B$5,12*Price!$B$3),100*(1+Price!$B$2/Price!$B$4),100*Price!$B$2/Price!$B$4))</f>
        <v/>
      </c>
      <c r="E31" t="str">
        <f>IF(C31="","",(1+Sheet2!$B$4/(Price!$B$4*100))^(Sheet3!A31-1+Sheet2!$B$9))</f>
        <v/>
      </c>
      <c r="F31" t="str">
        <f t="shared" si="0"/>
        <v/>
      </c>
      <c r="G31" t="str">
        <f t="shared" si="1"/>
        <v/>
      </c>
      <c r="H31" s="3"/>
    </row>
    <row r="32" spans="1:8" x14ac:dyDescent="0.25">
      <c r="A32" t="str">
        <f>IF(A31&lt;Price!$B$3*Price!$B$4,A31+1,"")</f>
        <v/>
      </c>
      <c r="B32" s="3" t="str">
        <f>IF(A32="","",EDATE(B31,12/Price!$B$4))</f>
        <v/>
      </c>
      <c r="C32" s="3" t="str">
        <f>IF(C31&lt;EDATE(Price!$B$5,Price!$B$3*12),EDATE(Sheet3!C31,12/Price!$B$4),"")</f>
        <v/>
      </c>
      <c r="D32" s="11" t="str">
        <f>IF(C32="","",IF(C32=EDATE(Price!$B$5,12*Price!$B$3),100*(1+Price!$B$2/Price!$B$4),100*Price!$B$2/Price!$B$4))</f>
        <v/>
      </c>
      <c r="E32" t="str">
        <f>IF(C32="","",(1+Sheet2!$B$4/(Price!$B$4*100))^(Sheet3!A32-1+Sheet2!$B$9))</f>
        <v/>
      </c>
      <c r="F32" t="str">
        <f t="shared" si="0"/>
        <v/>
      </c>
      <c r="G32" t="str">
        <f t="shared" si="1"/>
        <v/>
      </c>
      <c r="H32" s="3"/>
    </row>
    <row r="33" spans="1:8" x14ac:dyDescent="0.25">
      <c r="A33" t="str">
        <f>IF(A32&lt;Price!$B$3*Price!$B$4,A32+1,"")</f>
        <v/>
      </c>
      <c r="B33" s="3" t="str">
        <f>IF(A33="","",EDATE(B32,12/Price!$B$4))</f>
        <v/>
      </c>
      <c r="C33" s="3" t="str">
        <f>IF(C32&lt;EDATE(Price!$B$5,Price!$B$3*12),EDATE(Sheet3!C32,12/Price!$B$4),"")</f>
        <v/>
      </c>
      <c r="D33" s="11" t="str">
        <f>IF(C33="","",IF(C33=EDATE(Price!$B$5,12*Price!$B$3),100*(1+Price!$B$2/Price!$B$4),100*Price!$B$2/Price!$B$4))</f>
        <v/>
      </c>
      <c r="E33" t="str">
        <f>IF(C33="","",(1+Sheet2!$B$4/(Price!$B$4*100))^(Sheet3!A33-1+Sheet2!$B$9))</f>
        <v/>
      </c>
      <c r="F33" t="str">
        <f t="shared" si="0"/>
        <v/>
      </c>
      <c r="G33" t="str">
        <f t="shared" si="1"/>
        <v/>
      </c>
      <c r="H33" s="3"/>
    </row>
    <row r="34" spans="1:8" x14ac:dyDescent="0.25">
      <c r="A34" t="str">
        <f>IF(A33&lt;Price!$B$3*Price!$B$4,A33+1,"")</f>
        <v/>
      </c>
      <c r="B34" s="3" t="str">
        <f>IF(A34="","",EDATE(B33,12/Price!$B$4))</f>
        <v/>
      </c>
      <c r="C34" s="3" t="str">
        <f>IF(C33&lt;EDATE(Price!$B$5,Price!$B$3*12),EDATE(Sheet3!C33,12/Price!$B$4),"")</f>
        <v/>
      </c>
      <c r="D34" s="11" t="str">
        <f>IF(C34="","",IF(C34=EDATE(Price!$B$5,12*Price!$B$3),100*(1+Price!$B$2/Price!$B$4),100*Price!$B$2/Price!$B$4))</f>
        <v/>
      </c>
      <c r="E34" t="str">
        <f>IF(C34="","",(1+Sheet2!$B$4/(Price!$B$4*100))^(Sheet3!A34-1+Sheet2!$B$9))</f>
        <v/>
      </c>
      <c r="F34" t="str">
        <f t="shared" si="0"/>
        <v/>
      </c>
      <c r="G34" t="str">
        <f t="shared" si="1"/>
        <v/>
      </c>
      <c r="H34" s="3"/>
    </row>
    <row r="35" spans="1:8" x14ac:dyDescent="0.25">
      <c r="A35" t="str">
        <f>IF(A34&lt;Price!$B$3*Price!$B$4,A34+1,"")</f>
        <v/>
      </c>
      <c r="B35" s="3" t="str">
        <f>IF(A35="","",EDATE(B34,12/Price!$B$4))</f>
        <v/>
      </c>
      <c r="C35" s="3" t="str">
        <f>IF(C34&lt;EDATE(Price!$B$5,Price!$B$3*12),EDATE(Sheet3!C34,12/Price!$B$4),"")</f>
        <v/>
      </c>
      <c r="D35" s="11" t="str">
        <f>IF(C35="","",IF(C35=EDATE(Price!$B$5,12*Price!$B$3),100*(1+Price!$B$2/Price!$B$4),100*Price!$B$2/Price!$B$4))</f>
        <v/>
      </c>
      <c r="E35" t="str">
        <f>IF(C35="","",(1+Sheet2!$B$4/(Price!$B$4*100))^(Sheet3!A35-1+Sheet2!$B$9))</f>
        <v/>
      </c>
      <c r="F35" t="str">
        <f t="shared" si="0"/>
        <v/>
      </c>
      <c r="G35" t="str">
        <f t="shared" si="1"/>
        <v/>
      </c>
      <c r="H35" s="3"/>
    </row>
    <row r="36" spans="1:8" x14ac:dyDescent="0.25">
      <c r="A36" t="str">
        <f>IF(A35&lt;Price!$B$3*Price!$B$4,A35+1,"")</f>
        <v/>
      </c>
      <c r="B36" s="3" t="str">
        <f>IF(A36="","",EDATE(B35,12/Price!$B$4))</f>
        <v/>
      </c>
      <c r="C36" s="3" t="str">
        <f>IF(C35&lt;EDATE(Price!$B$5,Price!$B$3*12),EDATE(Sheet3!C35,12/Price!$B$4),"")</f>
        <v/>
      </c>
      <c r="D36" s="11" t="str">
        <f>IF(C36="","",IF(C36=EDATE(Price!$B$5,12*Price!$B$3),100*(1+Price!$B$2/Price!$B$4),100*Price!$B$2/Price!$B$4))</f>
        <v/>
      </c>
      <c r="E36" t="str">
        <f>IF(C36="","",(1+Sheet2!$B$4/(Price!$B$4*100))^(Sheet3!A36-1+Sheet2!$B$9))</f>
        <v/>
      </c>
      <c r="F36" t="str">
        <f t="shared" si="0"/>
        <v/>
      </c>
      <c r="G36" t="str">
        <f t="shared" si="1"/>
        <v/>
      </c>
      <c r="H36" s="3"/>
    </row>
    <row r="37" spans="1:8" x14ac:dyDescent="0.25">
      <c r="A37" t="str">
        <f>IF(A36&lt;Price!$B$3*Price!$B$4,A36+1,"")</f>
        <v/>
      </c>
      <c r="B37" s="3" t="str">
        <f>IF(A37="","",EDATE(B36,12/Price!$B$4))</f>
        <v/>
      </c>
      <c r="C37" s="3" t="str">
        <f>IF(C36&lt;EDATE(Price!$B$5,Price!$B$3*12),EDATE(Sheet3!C36,12/Price!$B$4),"")</f>
        <v/>
      </c>
      <c r="D37" s="11" t="str">
        <f>IF(C37="","",IF(C37=EDATE(Price!$B$5,12*Price!$B$3),100*(1+Price!$B$2/Price!$B$4),100*Price!$B$2/Price!$B$4))</f>
        <v/>
      </c>
      <c r="E37" t="str">
        <f>IF(C37="","",(1+Sheet2!$B$4/(Price!$B$4*100))^(Sheet3!A37-1+Sheet2!$B$9))</f>
        <v/>
      </c>
      <c r="F37" t="str">
        <f t="shared" si="0"/>
        <v/>
      </c>
      <c r="G37" t="str">
        <f t="shared" si="1"/>
        <v/>
      </c>
      <c r="H37" s="3"/>
    </row>
    <row r="38" spans="1:8" x14ac:dyDescent="0.25">
      <c r="A38" t="str">
        <f>IF(A37&lt;Price!$B$3*Price!$B$4,A37+1,"")</f>
        <v/>
      </c>
      <c r="B38" s="3" t="str">
        <f>IF(A38="","",EDATE(B37,12/Price!$B$4))</f>
        <v/>
      </c>
      <c r="C38" s="3" t="str">
        <f>IF(C37&lt;EDATE(Price!$B$5,Price!$B$3*12),EDATE(Sheet3!C37,12/Price!$B$4),"")</f>
        <v/>
      </c>
      <c r="D38" s="11" t="str">
        <f>IF(C38="","",IF(C38=EDATE(Price!$B$5,12*Price!$B$3),100*(1+Price!$B$2/Price!$B$4),100*Price!$B$2/Price!$B$4))</f>
        <v/>
      </c>
      <c r="E38" t="str">
        <f>IF(C38="","",(1+Sheet2!$B$4/(Price!$B$4*100))^(Sheet3!A38-1+Sheet2!$B$9))</f>
        <v/>
      </c>
      <c r="F38" t="str">
        <f t="shared" si="0"/>
        <v/>
      </c>
      <c r="G38" t="str">
        <f t="shared" si="1"/>
        <v/>
      </c>
      <c r="H38" s="3"/>
    </row>
    <row r="39" spans="1:8" x14ac:dyDescent="0.25">
      <c r="A39" t="str">
        <f>IF(A38&lt;Price!$B$3*Price!$B$4,A38+1,"")</f>
        <v/>
      </c>
      <c r="B39" s="3" t="str">
        <f>IF(A39="","",EDATE(B38,12/Price!$B$4))</f>
        <v/>
      </c>
      <c r="C39" s="3" t="str">
        <f>IF(C38&lt;EDATE(Price!$B$5,Price!$B$3*12),EDATE(Sheet3!C38,12/Price!$B$4),"")</f>
        <v/>
      </c>
      <c r="D39" s="11" t="str">
        <f>IF(C39="","",IF(C39=EDATE(Price!$B$5,12*Price!$B$3),100*(1+Price!$B$2/Price!$B$4),100*Price!$B$2/Price!$B$4))</f>
        <v/>
      </c>
      <c r="E39" t="str">
        <f>IF(C39="","",(1+Sheet2!$B$4/(Price!$B$4*100))^(Sheet3!A39-1+Sheet2!$B$9))</f>
        <v/>
      </c>
      <c r="F39" t="str">
        <f t="shared" si="0"/>
        <v/>
      </c>
      <c r="G39" t="str">
        <f t="shared" si="1"/>
        <v/>
      </c>
      <c r="H39" s="3"/>
    </row>
    <row r="40" spans="1:8" x14ac:dyDescent="0.25">
      <c r="A40" t="str">
        <f>IF(A39&lt;Price!$B$3*Price!$B$4,A39+1,"")</f>
        <v/>
      </c>
      <c r="B40" s="3" t="str">
        <f>IF(A40="","",EDATE(B39,12/Price!$B$4))</f>
        <v/>
      </c>
      <c r="C40" s="3" t="str">
        <f>IF(C39&lt;EDATE(Price!$B$5,Price!$B$3*12),EDATE(Sheet3!C39,12/Price!$B$4),"")</f>
        <v/>
      </c>
      <c r="D40" s="11" t="str">
        <f>IF(C40="","",IF(C40=EDATE(Price!$B$5,12*Price!$B$3),100*(1+Price!$B$2/Price!$B$4),100*Price!$B$2/Price!$B$4))</f>
        <v/>
      </c>
      <c r="E40" t="str">
        <f>IF(C40="","",(1+Sheet2!$B$4/(Price!$B$4*100))^(Sheet3!A40-1+Sheet2!$B$9))</f>
        <v/>
      </c>
      <c r="F40" t="str">
        <f t="shared" si="0"/>
        <v/>
      </c>
      <c r="G40" t="str">
        <f t="shared" si="1"/>
        <v/>
      </c>
      <c r="H40" s="3"/>
    </row>
    <row r="41" spans="1:8" x14ac:dyDescent="0.25">
      <c r="A41" t="str">
        <f>IF(A40&lt;Price!$B$3*Price!$B$4,A40+1,"")</f>
        <v/>
      </c>
      <c r="B41" s="3" t="str">
        <f>IF(A41="","",EDATE(B40,12/Price!$B$4))</f>
        <v/>
      </c>
      <c r="C41" s="3" t="str">
        <f>IF(C40&lt;EDATE(Price!$B$5,Price!$B$3*12),EDATE(Sheet3!C40,12/Price!$B$4),"")</f>
        <v/>
      </c>
      <c r="D41" s="11" t="str">
        <f>IF(C41="","",IF(C41=EDATE(Price!$B$5,12*Price!$B$3),100*(1+Price!$B$2/Price!$B$4),100*Price!$B$2/Price!$B$4))</f>
        <v/>
      </c>
      <c r="E41" t="str">
        <f>IF(C41="","",(1+Sheet2!$B$4/(Price!$B$4*100))^(Sheet3!A41-1+Sheet2!$B$9))</f>
        <v/>
      </c>
      <c r="F41" t="str">
        <f t="shared" si="0"/>
        <v/>
      </c>
      <c r="G41" t="str">
        <f t="shared" si="1"/>
        <v/>
      </c>
      <c r="H41" s="3"/>
    </row>
    <row r="42" spans="1:8" x14ac:dyDescent="0.25">
      <c r="A42" t="str">
        <f>IF(A41&lt;Price!$B$3*Price!$B$4,A41+1,"")</f>
        <v/>
      </c>
      <c r="B42" s="3" t="str">
        <f>IF(A42="","",EDATE(B41,12/Price!$B$4))</f>
        <v/>
      </c>
      <c r="C42" s="3" t="str">
        <f>IF(C41&lt;EDATE(Price!$B$5,Price!$B$3*12),EDATE(Sheet3!C41,12/Price!$B$4),"")</f>
        <v/>
      </c>
      <c r="D42" s="11" t="str">
        <f>IF(C42="","",IF(C42=EDATE(Price!$B$5,12*Price!$B$3),100*(1+Price!$B$2/Price!$B$4),100*Price!$B$2/Price!$B$4))</f>
        <v/>
      </c>
      <c r="E42" t="str">
        <f>IF(C42="","",(1+Sheet2!$B$4/(Price!$B$4*100))^(Sheet3!A42-1+Sheet2!$B$9))</f>
        <v/>
      </c>
      <c r="F42" t="str">
        <f t="shared" si="0"/>
        <v/>
      </c>
      <c r="G42" t="str">
        <f t="shared" si="1"/>
        <v/>
      </c>
      <c r="H42" s="3"/>
    </row>
    <row r="43" spans="1:8" x14ac:dyDescent="0.25">
      <c r="A43" t="str">
        <f>IF(A42&lt;Price!$B$3*Price!$B$4,A42+1,"")</f>
        <v/>
      </c>
      <c r="B43" s="3" t="str">
        <f>IF(A43="","",EDATE(B42,12/Price!$B$4))</f>
        <v/>
      </c>
      <c r="C43" s="3"/>
      <c r="D43" s="11" t="str">
        <f>IF(C43="","",IF(C43=EDATE(Price!$B$5,12*Price!$B$3),100*(1+Price!$B$2/Price!$B$4),100*Price!$B$2/Price!$B$4))</f>
        <v/>
      </c>
      <c r="E43" t="str">
        <f>IF(C43="","",(1+Sheet2!$B$4/(Price!$B$4*100))^(Sheet3!A43-1+Sheet2!$B$9))</f>
        <v/>
      </c>
      <c r="F43" t="str">
        <f>IF(A43="","",1/E43)</f>
        <v/>
      </c>
      <c r="G43" t="str">
        <f t="shared" si="1"/>
        <v/>
      </c>
      <c r="H43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Price</vt:lpstr>
      <vt:lpstr>USD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Sergey</dc:creator>
  <cp:lastModifiedBy>Asya Bekiryan</cp:lastModifiedBy>
  <dcterms:created xsi:type="dcterms:W3CDTF">2016-02-27T17:54:51Z</dcterms:created>
  <dcterms:modified xsi:type="dcterms:W3CDTF">2026-04-14T10:10:08Z</dcterms:modified>
</cp:coreProperties>
</file>