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7400" windowHeight="12075"/>
  </bookViews>
  <sheets>
    <sheet name="Price" sheetId="4" r:id="rId1"/>
    <sheet name="Sheet2" sheetId="2" r:id="rId2"/>
    <sheet name="Sheet3" sheetId="3" r:id="rId3"/>
    <sheet name="Sheet1" sheetId="5" r:id="rId4"/>
  </sheets>
  <calcPr calcId="125725"/>
</workbook>
</file>

<file path=xl/calcChain.xml><?xml version="1.0" encoding="utf-8"?>
<calcChain xmlns="http://schemas.openxmlformats.org/spreadsheetml/2006/main">
  <c r="B3" i="2"/>
  <c r="B4"/>
  <c r="B10" s="1"/>
  <c r="B14"/>
  <c r="B13" l="1"/>
  <c r="B7" s="1"/>
  <c r="G43" i="3"/>
  <c r="D43"/>
  <c r="AB3" i="2" l="1"/>
  <c r="Z3"/>
  <c r="C3" l="1"/>
  <c r="Y3"/>
  <c r="E43" i="3"/>
  <c r="B2"/>
  <c r="B3"/>
  <c r="A4" l="1"/>
  <c r="B4" l="1"/>
  <c r="A5"/>
  <c r="B5" l="1"/>
  <c r="A6"/>
  <c r="B6" l="1"/>
  <c r="A7"/>
  <c r="B7" l="1"/>
  <c r="A8"/>
  <c r="B8" l="1"/>
  <c r="A9"/>
  <c r="B9" l="1"/>
  <c r="A10"/>
  <c r="A11" s="1"/>
  <c r="A12" s="1"/>
  <c r="A13" s="1"/>
  <c r="B10" l="1"/>
  <c r="B11" l="1"/>
  <c r="B12" l="1"/>
  <c r="B13" l="1"/>
  <c r="A14"/>
  <c r="B14" l="1"/>
  <c r="A15"/>
  <c r="B15" l="1"/>
  <c r="A16"/>
  <c r="B16" l="1"/>
  <c r="A17"/>
  <c r="B17" l="1"/>
  <c r="A18"/>
  <c r="B18" l="1"/>
  <c r="A19"/>
  <c r="B19" l="1"/>
  <c r="A20"/>
  <c r="B20" l="1"/>
  <c r="A21"/>
  <c r="B21" l="1"/>
  <c r="A22"/>
  <c r="A23" s="1"/>
  <c r="A24" l="1"/>
  <c r="B22"/>
  <c r="B23" s="1"/>
  <c r="B24" l="1"/>
  <c r="A25"/>
  <c r="B25" l="1"/>
  <c r="A26"/>
  <c r="B26" l="1"/>
  <c r="A27"/>
  <c r="B27" l="1"/>
  <c r="A28"/>
  <c r="B28" l="1"/>
  <c r="A29"/>
  <c r="B29" l="1"/>
  <c r="A30"/>
  <c r="A31" l="1"/>
  <c r="B30"/>
  <c r="B31" l="1"/>
  <c r="A32"/>
  <c r="B32" l="1"/>
  <c r="A33"/>
  <c r="B33" l="1"/>
  <c r="A34"/>
  <c r="B34" l="1"/>
  <c r="A35"/>
  <c r="B35" l="1"/>
  <c r="A36"/>
  <c r="B36" l="1"/>
  <c r="A37"/>
  <c r="B37" l="1"/>
  <c r="A38"/>
  <c r="B38" l="1"/>
  <c r="A39"/>
  <c r="B39" l="1"/>
  <c r="A40"/>
  <c r="B40" l="1"/>
  <c r="A41"/>
  <c r="B41" l="1"/>
  <c r="A42"/>
  <c r="B42" l="1"/>
  <c r="A43"/>
  <c r="F43" l="1"/>
  <c r="B43"/>
  <c r="B8" i="2" s="1"/>
  <c r="B12" l="1"/>
  <c r="B6" s="1"/>
  <c r="B5" s="1"/>
  <c r="C2" i="3"/>
  <c r="B9" i="2" l="1"/>
  <c r="C3" i="3"/>
  <c r="D3" l="1"/>
  <c r="E3"/>
  <c r="F3" s="1"/>
  <c r="C4"/>
  <c r="G3" l="1"/>
  <c r="C5"/>
  <c r="D4"/>
  <c r="E4"/>
  <c r="F4" s="1"/>
  <c r="G4" l="1"/>
  <c r="D5"/>
  <c r="C6"/>
  <c r="E5"/>
  <c r="F5" s="1"/>
  <c r="G5" l="1"/>
  <c r="D6"/>
  <c r="C7"/>
  <c r="E6"/>
  <c r="F6" s="1"/>
  <c r="G6" l="1"/>
  <c r="D7"/>
  <c r="E7"/>
  <c r="F7" s="1"/>
  <c r="C8"/>
  <c r="G7" l="1"/>
  <c r="C9"/>
  <c r="D8"/>
  <c r="E8"/>
  <c r="F8" s="1"/>
  <c r="G8" l="1"/>
  <c r="E9"/>
  <c r="F9" s="1"/>
  <c r="C10"/>
  <c r="D9"/>
  <c r="G9" l="1"/>
  <c r="D10"/>
  <c r="E10"/>
  <c r="F10" s="1"/>
  <c r="C11"/>
  <c r="G10" l="1"/>
  <c r="D11"/>
  <c r="E11"/>
  <c r="F11" s="1"/>
  <c r="C12"/>
  <c r="G11" l="1"/>
  <c r="E12"/>
  <c r="F12" s="1"/>
  <c r="C13"/>
  <c r="D12"/>
  <c r="G12" l="1"/>
  <c r="E13"/>
  <c r="F13" s="1"/>
  <c r="D13"/>
  <c r="C14"/>
  <c r="G13" l="1"/>
  <c r="C15"/>
  <c r="E14"/>
  <c r="F14" s="1"/>
  <c r="D14"/>
  <c r="G14" l="1"/>
  <c r="G15"/>
  <c r="D15"/>
  <c r="F15"/>
  <c r="E15"/>
  <c r="C16"/>
  <c r="G16" l="1"/>
  <c r="C17"/>
  <c r="F16"/>
  <c r="E16"/>
  <c r="D16"/>
  <c r="D17" l="1"/>
  <c r="E17"/>
  <c r="G17"/>
  <c r="F17"/>
  <c r="C18"/>
  <c r="G18" l="1"/>
  <c r="D18"/>
  <c r="E18"/>
  <c r="C19"/>
  <c r="F18"/>
  <c r="D19" l="1"/>
  <c r="E19"/>
  <c r="G19"/>
  <c r="F19"/>
  <c r="C20"/>
  <c r="E20" l="1"/>
  <c r="C21"/>
  <c r="G20"/>
  <c r="D20"/>
  <c r="F20"/>
  <c r="D21" l="1"/>
  <c r="C22"/>
  <c r="G21"/>
  <c r="F21"/>
  <c r="E21"/>
  <c r="G22" l="1"/>
  <c r="C23"/>
  <c r="E22"/>
  <c r="F22"/>
  <c r="D22"/>
  <c r="D23" l="1"/>
  <c r="G23"/>
  <c r="E23"/>
  <c r="F23"/>
  <c r="C24"/>
  <c r="F24" l="1"/>
  <c r="G24"/>
  <c r="E24"/>
  <c r="C25"/>
  <c r="D24"/>
  <c r="E25" l="1"/>
  <c r="D25"/>
  <c r="F25"/>
  <c r="G25"/>
  <c r="C26"/>
  <c r="F26" l="1"/>
  <c r="E26"/>
  <c r="G26"/>
  <c r="D26"/>
  <c r="C27"/>
  <c r="G27" l="1"/>
  <c r="F27"/>
  <c r="E27"/>
  <c r="D27"/>
  <c r="C28"/>
  <c r="G28" l="1"/>
  <c r="C29"/>
  <c r="E28"/>
  <c r="D28"/>
  <c r="F28"/>
  <c r="E29" l="1"/>
  <c r="G29"/>
  <c r="F29"/>
  <c r="D29"/>
  <c r="C30"/>
  <c r="G30" l="1"/>
  <c r="D30"/>
  <c r="C31"/>
  <c r="F30"/>
  <c r="E30"/>
  <c r="F31" l="1"/>
  <c r="G31"/>
  <c r="D31"/>
  <c r="E31"/>
  <c r="C32"/>
  <c r="F32" l="1"/>
  <c r="E32"/>
  <c r="D32"/>
  <c r="G32"/>
  <c r="C33"/>
  <c r="E33" l="1"/>
  <c r="F33"/>
  <c r="D33"/>
  <c r="G33"/>
  <c r="C34"/>
  <c r="D34" l="1"/>
  <c r="E34"/>
  <c r="F34"/>
  <c r="G34"/>
  <c r="C35"/>
  <c r="E35" l="1"/>
  <c r="D35"/>
  <c r="G35"/>
  <c r="F35"/>
  <c r="C36"/>
  <c r="C37" l="1"/>
  <c r="D36"/>
  <c r="E36"/>
  <c r="F36"/>
  <c r="G36"/>
  <c r="C38" l="1"/>
  <c r="E37"/>
  <c r="D37"/>
  <c r="F37"/>
  <c r="G37"/>
  <c r="E38" l="1"/>
  <c r="F38"/>
  <c r="C39"/>
  <c r="G38"/>
  <c r="D38"/>
  <c r="E39" l="1"/>
  <c r="G39"/>
  <c r="D39"/>
  <c r="F39"/>
  <c r="C40"/>
  <c r="E40" l="1"/>
  <c r="C41"/>
  <c r="G40"/>
  <c r="F40"/>
  <c r="D40"/>
  <c r="D41" l="1"/>
  <c r="E41"/>
  <c r="C42"/>
  <c r="F41"/>
  <c r="G41"/>
  <c r="G42" l="1"/>
  <c r="B2" i="2" s="1"/>
  <c r="B11" i="4" s="1"/>
  <c r="E42" i="3"/>
  <c r="F42"/>
  <c r="D42"/>
  <c r="B1" i="2" l="1"/>
  <c r="B12" i="4" s="1"/>
  <c r="B15" s="1"/>
  <c r="G3" l="1"/>
  <c r="B14"/>
</calcChain>
</file>

<file path=xl/sharedStrings.xml><?xml version="1.0" encoding="utf-8"?>
<sst xmlns="http://schemas.openxmlformats.org/spreadsheetml/2006/main" count="40" uniqueCount="35">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</sst>
</file>

<file path=xl/styles.xml><?xml version="1.0" encoding="utf-8"?>
<styleSheet xmlns="http://schemas.openxmlformats.org/spreadsheetml/2006/main">
  <numFmts count="8">
    <numFmt numFmtId="164" formatCode="_-* #,##0.00\ _դ_ր_._-;\-* #,##0.00\ _դ_ր_._-;_-* &quot;-&quot;??\ _դ_ր_.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164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9" fontId="0" fillId="0" borderId="0" xfId="3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1" applyFont="1" applyBorder="1"/>
    <xf numFmtId="14" fontId="0" fillId="0" borderId="5" xfId="0" applyNumberFormat="1" applyBorder="1"/>
    <xf numFmtId="164" fontId="0" fillId="0" borderId="7" xfId="1" applyFont="1" applyBorder="1"/>
    <xf numFmtId="0" fontId="0" fillId="0" borderId="0" xfId="1" applyNumberFormat="1" applyFont="1"/>
    <xf numFmtId="0" fontId="0" fillId="0" borderId="0" xfId="0" applyAlignment="1">
      <alignment horizontal="right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tabSelected="1" workbookViewId="0">
      <selection activeCell="B9" sqref="B9"/>
    </sheetView>
  </sheetViews>
  <sheetFormatPr defaultRowHeight="1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5" ht="15.75" thickBot="1">
      <c r="A1" t="s">
        <v>10</v>
      </c>
      <c r="B1">
        <v>100</v>
      </c>
      <c r="M1" t="s">
        <v>31</v>
      </c>
      <c r="N1" t="s">
        <v>31</v>
      </c>
    </row>
    <row r="2" spans="1:15">
      <c r="A2" t="s">
        <v>11</v>
      </c>
      <c r="B2" s="17">
        <v>5.7500000000000002E-2</v>
      </c>
      <c r="F2" s="18" t="s">
        <v>15</v>
      </c>
      <c r="G2" s="19" t="s">
        <v>34</v>
      </c>
      <c r="M2" t="s">
        <v>32</v>
      </c>
      <c r="N2" t="s">
        <v>32</v>
      </c>
      <c r="O2" s="24"/>
    </row>
    <row r="3" spans="1:15">
      <c r="A3" t="s">
        <v>12</v>
      </c>
      <c r="B3">
        <v>3</v>
      </c>
      <c r="F3" s="20"/>
      <c r="G3" s="21">
        <f>+B11</f>
        <v>99.999999999999929</v>
      </c>
    </row>
    <row r="4" spans="1:15">
      <c r="A4" t="s">
        <v>13</v>
      </c>
      <c r="B4">
        <v>4</v>
      </c>
      <c r="F4" s="22">
        <v>42989</v>
      </c>
      <c r="G4" s="21">
        <f t="dataTable" ref="G4:G96" dt2D="0" dtr="0" r1="B7"/>
        <v>99.999999999999929</v>
      </c>
    </row>
    <row r="5" spans="1:15">
      <c r="A5" t="s">
        <v>20</v>
      </c>
      <c r="B5" s="3">
        <v>42989</v>
      </c>
      <c r="F5" s="22">
        <v>42990</v>
      </c>
      <c r="G5" s="21">
        <v>100.01568547101576</v>
      </c>
    </row>
    <row r="6" spans="1:15">
      <c r="A6" t="s">
        <v>14</v>
      </c>
      <c r="B6" s="3">
        <v>43080</v>
      </c>
      <c r="F6" s="22">
        <v>42991</v>
      </c>
      <c r="G6" s="21">
        <v>100.03137340237159</v>
      </c>
    </row>
    <row r="7" spans="1:15">
      <c r="A7" t="s">
        <v>15</v>
      </c>
      <c r="B7" s="3">
        <v>43080</v>
      </c>
      <c r="F7" s="22">
        <v>42992</v>
      </c>
      <c r="G7" s="21">
        <v>100.04706379445331</v>
      </c>
    </row>
    <row r="8" spans="1:15">
      <c r="A8" t="s">
        <v>29</v>
      </c>
      <c r="B8" s="1">
        <v>5.75</v>
      </c>
      <c r="F8" s="22">
        <v>42993</v>
      </c>
      <c r="G8" s="21">
        <v>100.06275664764695</v>
      </c>
    </row>
    <row r="9" spans="1:15">
      <c r="A9" t="s">
        <v>33</v>
      </c>
      <c r="B9" s="25" t="s">
        <v>32</v>
      </c>
      <c r="F9" s="22">
        <v>42994</v>
      </c>
      <c r="G9" s="21">
        <v>100.07845196233852</v>
      </c>
    </row>
    <row r="10" spans="1:15" ht="15.75" thickBot="1">
      <c r="F10" s="22">
        <v>42995</v>
      </c>
      <c r="G10" s="21">
        <v>100.09414973891414</v>
      </c>
    </row>
    <row r="11" spans="1:15" ht="30.75" thickBot="1">
      <c r="A11" s="8" t="s">
        <v>24</v>
      </c>
      <c r="B11" s="13">
        <f>IF(ISERROR(MATCH(Sheet2!B14,Sheet3!B3:B42,0)),Sheet2!B2,Sheet2!B2-100*B2/B4)</f>
        <v>99.999999999999929</v>
      </c>
      <c r="D11" s="16"/>
      <c r="F11" s="22">
        <v>42996</v>
      </c>
      <c r="G11" s="21">
        <v>100.10984997775994</v>
      </c>
    </row>
    <row r="12" spans="1:15" ht="30.75" thickBot="1">
      <c r="A12" s="8" t="s">
        <v>25</v>
      </c>
      <c r="B12" s="9">
        <f>+Sheet2!B1</f>
        <v>100.01969178082184</v>
      </c>
      <c r="F12" s="22">
        <v>42997</v>
      </c>
      <c r="G12" s="21">
        <v>100.12555267926216</v>
      </c>
    </row>
    <row r="13" spans="1:15" ht="15.75" thickBot="1">
      <c r="F13" s="22">
        <v>42998</v>
      </c>
      <c r="G13" s="21">
        <v>100.14125784380707</v>
      </c>
    </row>
    <row r="14" spans="1:15" ht="15.75" thickBot="1">
      <c r="A14" s="10" t="s">
        <v>26</v>
      </c>
      <c r="B14" s="11">
        <f>+B11/100*B1</f>
        <v>99.999999999999929</v>
      </c>
      <c r="F14" s="22">
        <v>42999</v>
      </c>
      <c r="G14" s="21">
        <v>100.15696547178102</v>
      </c>
    </row>
    <row r="15" spans="1:15" ht="15.75" thickBot="1">
      <c r="A15" s="10" t="s">
        <v>27</v>
      </c>
      <c r="B15" s="11">
        <f>+B12/100*B1</f>
        <v>100.01969178082184</v>
      </c>
      <c r="F15" s="22">
        <v>43000</v>
      </c>
      <c r="G15" s="21">
        <v>100.17267556357039</v>
      </c>
    </row>
    <row r="16" spans="1:15">
      <c r="F16" s="22">
        <v>43001</v>
      </c>
      <c r="G16" s="21">
        <v>100.18838811956167</v>
      </c>
    </row>
    <row r="17" spans="6:7">
      <c r="F17" s="22">
        <v>43002</v>
      </c>
      <c r="G17" s="21">
        <v>100.20410314014137</v>
      </c>
    </row>
    <row r="18" spans="6:7">
      <c r="F18" s="22">
        <v>43003</v>
      </c>
      <c r="G18" s="21">
        <v>100.21982062569606</v>
      </c>
    </row>
    <row r="19" spans="6:7">
      <c r="F19" s="22">
        <v>43004</v>
      </c>
      <c r="G19" s="21">
        <v>100.23554057661237</v>
      </c>
    </row>
    <row r="20" spans="6:7">
      <c r="F20" s="22">
        <v>43005</v>
      </c>
      <c r="G20" s="21">
        <v>100.25126299327704</v>
      </c>
    </row>
    <row r="21" spans="6:7">
      <c r="F21" s="22">
        <v>43006</v>
      </c>
      <c r="G21" s="21">
        <v>100.26698787607681</v>
      </c>
    </row>
    <row r="22" spans="6:7">
      <c r="F22" s="22">
        <v>43007</v>
      </c>
      <c r="G22" s="21">
        <v>100.28271522539853</v>
      </c>
    </row>
    <row r="23" spans="6:7">
      <c r="F23" s="22">
        <v>43008</v>
      </c>
      <c r="G23" s="21">
        <v>100.29844504162908</v>
      </c>
    </row>
    <row r="24" spans="6:7">
      <c r="F24" s="22">
        <v>43009</v>
      </c>
      <c r="G24" s="21">
        <v>100.31417732515537</v>
      </c>
    </row>
    <row r="25" spans="6:7">
      <c r="F25" s="22">
        <v>43010</v>
      </c>
      <c r="G25" s="21">
        <v>100.32991207636445</v>
      </c>
    </row>
    <row r="26" spans="6:7">
      <c r="F26" s="22">
        <v>43011</v>
      </c>
      <c r="G26" s="21">
        <v>100.34564929564336</v>
      </c>
    </row>
    <row r="27" spans="6:7">
      <c r="F27" s="22">
        <v>43012</v>
      </c>
      <c r="G27" s="21">
        <v>100.36138898337924</v>
      </c>
    </row>
    <row r="28" spans="6:7">
      <c r="F28" s="22">
        <v>43013</v>
      </c>
      <c r="G28" s="21">
        <v>100.37713113995927</v>
      </c>
    </row>
    <row r="29" spans="6:7">
      <c r="F29" s="22">
        <v>43014</v>
      </c>
      <c r="G29" s="21">
        <v>100.39287576577074</v>
      </c>
    </row>
    <row r="30" spans="6:7">
      <c r="F30" s="22">
        <v>43015</v>
      </c>
      <c r="G30" s="21">
        <v>100.4086228612009</v>
      </c>
    </row>
    <row r="31" spans="6:7">
      <c r="F31" s="22">
        <v>43016</v>
      </c>
      <c r="G31" s="21">
        <v>100.42437242663715</v>
      </c>
    </row>
    <row r="32" spans="6:7">
      <c r="F32" s="22">
        <v>43017</v>
      </c>
      <c r="G32" s="21">
        <v>100.44012446246693</v>
      </c>
    </row>
    <row r="33" spans="6:7">
      <c r="F33" s="22">
        <v>43018</v>
      </c>
      <c r="G33" s="21">
        <v>100.4558789690777</v>
      </c>
    </row>
    <row r="34" spans="6:7">
      <c r="F34" s="22">
        <v>43019</v>
      </c>
      <c r="G34" s="21">
        <v>100.47163594685708</v>
      </c>
    </row>
    <row r="35" spans="6:7">
      <c r="F35" s="22">
        <v>43020</v>
      </c>
      <c r="G35" s="21">
        <v>100.48739539619261</v>
      </c>
    </row>
    <row r="36" spans="6:7">
      <c r="F36" s="22">
        <v>43021</v>
      </c>
      <c r="G36" s="21">
        <v>100.50315731747203</v>
      </c>
    </row>
    <row r="37" spans="6:7">
      <c r="F37" s="22">
        <v>43022</v>
      </c>
      <c r="G37" s="21">
        <v>100.51892171108301</v>
      </c>
    </row>
    <row r="38" spans="6:7">
      <c r="F38" s="22">
        <v>43023</v>
      </c>
      <c r="G38" s="21">
        <v>100.53468857741339</v>
      </c>
    </row>
    <row r="39" spans="6:7">
      <c r="F39" s="22">
        <v>43024</v>
      </c>
      <c r="G39" s="21">
        <v>100.55045791685103</v>
      </c>
    </row>
    <row r="40" spans="6:7">
      <c r="F40" s="22">
        <v>43025</v>
      </c>
      <c r="G40" s="21">
        <v>100.56622972978383</v>
      </c>
    </row>
    <row r="41" spans="6:7">
      <c r="F41" s="22">
        <v>43026</v>
      </c>
      <c r="G41" s="21">
        <v>100.58200401659977</v>
      </c>
    </row>
    <row r="42" spans="6:7">
      <c r="F42" s="22">
        <v>43027</v>
      </c>
      <c r="G42" s="21">
        <v>100.59778077768692</v>
      </c>
    </row>
    <row r="43" spans="6:7">
      <c r="F43" s="22">
        <v>43028</v>
      </c>
      <c r="G43" s="21">
        <v>100.61356001343331</v>
      </c>
    </row>
    <row r="44" spans="6:7">
      <c r="F44" s="22">
        <v>43029</v>
      </c>
      <c r="G44" s="21">
        <v>100.6293417242272</v>
      </c>
    </row>
    <row r="45" spans="6:7">
      <c r="F45" s="22">
        <v>43030</v>
      </c>
      <c r="G45" s="21">
        <v>100.64512591045674</v>
      </c>
    </row>
    <row r="46" spans="6:7">
      <c r="F46" s="22">
        <v>43031</v>
      </c>
      <c r="G46" s="21">
        <v>100.66091257251024</v>
      </c>
    </row>
    <row r="47" spans="6:7">
      <c r="F47" s="22">
        <v>43032</v>
      </c>
      <c r="G47" s="21">
        <v>100.67670171077603</v>
      </c>
    </row>
    <row r="48" spans="6:7">
      <c r="F48" s="22">
        <v>43033</v>
      </c>
      <c r="G48" s="21">
        <v>100.69249332564253</v>
      </c>
    </row>
    <row r="49" spans="6:7">
      <c r="F49" s="22">
        <v>43034</v>
      </c>
      <c r="G49" s="21">
        <v>100.70828741749821</v>
      </c>
    </row>
    <row r="50" spans="6:7">
      <c r="F50" s="22">
        <v>43035</v>
      </c>
      <c r="G50" s="21">
        <v>100.7240839867316</v>
      </c>
    </row>
    <row r="51" spans="6:7">
      <c r="F51" s="22">
        <v>43036</v>
      </c>
      <c r="G51" s="21">
        <v>100.73988303373125</v>
      </c>
    </row>
    <row r="52" spans="6:7">
      <c r="F52" s="22">
        <v>43037</v>
      </c>
      <c r="G52" s="21">
        <v>100.75568455888586</v>
      </c>
    </row>
    <row r="53" spans="6:7">
      <c r="F53" s="22">
        <v>43038</v>
      </c>
      <c r="G53" s="21">
        <v>100.77148856258411</v>
      </c>
    </row>
    <row r="54" spans="6:7">
      <c r="F54" s="22">
        <v>43039</v>
      </c>
      <c r="G54" s="21">
        <v>100.77148856258411</v>
      </c>
    </row>
    <row r="55" spans="6:7">
      <c r="F55" s="22">
        <v>43040</v>
      </c>
      <c r="G55" s="21">
        <v>100.80310400716671</v>
      </c>
    </row>
    <row r="56" spans="6:7">
      <c r="F56" s="22">
        <v>43041</v>
      </c>
      <c r="G56" s="21">
        <v>100.81891544882879</v>
      </c>
    </row>
    <row r="57" spans="6:7">
      <c r="F57" s="22">
        <v>43042</v>
      </c>
      <c r="G57" s="21">
        <v>100.83472937058995</v>
      </c>
    </row>
    <row r="58" spans="6:7">
      <c r="F58" s="22">
        <v>43043</v>
      </c>
      <c r="G58" s="21">
        <v>100.85054577283924</v>
      </c>
    </row>
    <row r="59" spans="6:7">
      <c r="F59" s="22">
        <v>43044</v>
      </c>
      <c r="G59" s="21">
        <v>100.8663646559657</v>
      </c>
    </row>
    <row r="60" spans="6:7">
      <c r="F60" s="22">
        <v>43045</v>
      </c>
      <c r="G60" s="21">
        <v>100.8821860203585</v>
      </c>
    </row>
    <row r="61" spans="6:7">
      <c r="F61" s="22">
        <v>43046</v>
      </c>
      <c r="G61" s="21">
        <v>100.89800986640684</v>
      </c>
    </row>
    <row r="62" spans="6:7">
      <c r="F62" s="22">
        <v>43047</v>
      </c>
      <c r="G62" s="21">
        <v>100.91383619449994</v>
      </c>
    </row>
    <row r="63" spans="6:7">
      <c r="F63" s="22">
        <v>43048</v>
      </c>
      <c r="G63" s="21">
        <v>100.92966500502716</v>
      </c>
    </row>
    <row r="64" spans="6:7">
      <c r="F64" s="22">
        <v>43049</v>
      </c>
      <c r="G64" s="21">
        <v>100.94549629837786</v>
      </c>
    </row>
    <row r="65" spans="6:7">
      <c r="F65" s="22">
        <v>43050</v>
      </c>
      <c r="G65" s="21">
        <v>100.96133007494151</v>
      </c>
    </row>
    <row r="66" spans="6:7">
      <c r="F66" s="22">
        <v>43051</v>
      </c>
      <c r="G66" s="21">
        <v>100.97716633510755</v>
      </c>
    </row>
    <row r="67" spans="6:7">
      <c r="F67" s="22">
        <v>43052</v>
      </c>
      <c r="G67" s="21">
        <v>100.99300507926563</v>
      </c>
    </row>
    <row r="68" spans="6:7">
      <c r="F68" s="22">
        <v>43053</v>
      </c>
      <c r="G68" s="21">
        <v>101.00884630780531</v>
      </c>
    </row>
    <row r="69" spans="6:7">
      <c r="F69" s="22">
        <v>43054</v>
      </c>
      <c r="G69" s="21">
        <v>101.02469002111633</v>
      </c>
    </row>
    <row r="70" spans="6:7">
      <c r="F70" s="22">
        <v>43055</v>
      </c>
      <c r="G70" s="21">
        <v>101.04053621958838</v>
      </c>
    </row>
    <row r="71" spans="6:7">
      <c r="F71" s="22">
        <v>43056</v>
      </c>
      <c r="G71" s="21">
        <v>101.05638490361132</v>
      </c>
    </row>
    <row r="72" spans="6:7">
      <c r="F72" s="22">
        <v>43057</v>
      </c>
      <c r="G72" s="21">
        <v>101.07223607357498</v>
      </c>
    </row>
    <row r="73" spans="6:7">
      <c r="F73" s="22">
        <v>43058</v>
      </c>
      <c r="G73" s="21">
        <v>101.08808972986932</v>
      </c>
    </row>
    <row r="74" spans="6:7">
      <c r="F74" s="22">
        <v>43059</v>
      </c>
      <c r="G74" s="21">
        <v>101.10394587288432</v>
      </c>
    </row>
    <row r="75" spans="6:7">
      <c r="F75" s="22">
        <v>43060</v>
      </c>
      <c r="G75" s="21">
        <v>101.11980450301004</v>
      </c>
    </row>
    <row r="76" spans="6:7">
      <c r="F76" s="22">
        <v>43061</v>
      </c>
      <c r="G76" s="21">
        <v>101.1356656206366</v>
      </c>
    </row>
    <row r="77" spans="6:7">
      <c r="F77" s="22">
        <v>43062</v>
      </c>
      <c r="G77" s="21">
        <v>101.15152922615417</v>
      </c>
    </row>
    <row r="78" spans="6:7">
      <c r="F78" s="22">
        <v>43063</v>
      </c>
      <c r="G78" s="21">
        <v>101.16739531995296</v>
      </c>
    </row>
    <row r="79" spans="6:7">
      <c r="F79" s="22">
        <v>43064</v>
      </c>
      <c r="G79" s="21">
        <v>101.18326390242331</v>
      </c>
    </row>
    <row r="80" spans="6:7">
      <c r="F80" s="22">
        <v>43065</v>
      </c>
      <c r="G80" s="21">
        <v>101.19913497395557</v>
      </c>
    </row>
    <row r="81" spans="6:7">
      <c r="F81" s="22">
        <v>43066</v>
      </c>
      <c r="G81" s="21">
        <v>101.21500853494014</v>
      </c>
    </row>
    <row r="82" spans="6:7">
      <c r="F82" s="22">
        <v>43067</v>
      </c>
      <c r="G82" s="21">
        <v>101.23088458576753</v>
      </c>
    </row>
    <row r="83" spans="6:7">
      <c r="F83" s="22">
        <v>43068</v>
      </c>
      <c r="G83" s="21">
        <v>101.24676312682826</v>
      </c>
    </row>
    <row r="84" spans="6:7">
      <c r="F84" s="22">
        <v>43069</v>
      </c>
      <c r="G84" s="21">
        <v>101.26264415851296</v>
      </c>
    </row>
    <row r="85" spans="6:7">
      <c r="F85" s="22">
        <v>43070</v>
      </c>
      <c r="G85" s="21">
        <v>101.27852768121227</v>
      </c>
    </row>
    <row r="86" spans="6:7">
      <c r="F86" s="22">
        <v>43071</v>
      </c>
      <c r="G86" s="21">
        <v>101.29441369531693</v>
      </c>
    </row>
    <row r="87" spans="6:7">
      <c r="F87" s="22">
        <v>43072</v>
      </c>
      <c r="G87" s="21">
        <v>101.31030220121772</v>
      </c>
    </row>
    <row r="88" spans="6:7">
      <c r="F88" s="22">
        <v>43073</v>
      </c>
      <c r="G88" s="21">
        <v>101.32619319930552</v>
      </c>
    </row>
    <row r="89" spans="6:7">
      <c r="F89" s="22">
        <v>43074</v>
      </c>
      <c r="G89" s="21">
        <v>101.34208668997121</v>
      </c>
    </row>
    <row r="90" spans="6:7">
      <c r="F90" s="22">
        <v>43075</v>
      </c>
      <c r="G90" s="21">
        <v>101.35798267360576</v>
      </c>
    </row>
    <row r="91" spans="6:7">
      <c r="F91" s="22">
        <v>43076</v>
      </c>
      <c r="G91" s="21">
        <v>101.37388115060023</v>
      </c>
    </row>
    <row r="92" spans="6:7">
      <c r="F92" s="22">
        <v>43077</v>
      </c>
      <c r="G92" s="21">
        <v>101.38978212134569</v>
      </c>
    </row>
    <row r="93" spans="6:7">
      <c r="F93" s="22">
        <v>43078</v>
      </c>
      <c r="G93" s="21">
        <v>101.40568558623332</v>
      </c>
    </row>
    <row r="94" spans="6:7">
      <c r="F94" s="22">
        <v>43079</v>
      </c>
      <c r="G94" s="21">
        <v>101.42159154565432</v>
      </c>
    </row>
    <row r="95" spans="6:7">
      <c r="F95" s="22">
        <v>43080</v>
      </c>
      <c r="G95" s="21">
        <v>99.999999999999929</v>
      </c>
    </row>
    <row r="96" spans="6:7" ht="15.75" thickBot="1">
      <c r="F96" s="22">
        <v>43081</v>
      </c>
      <c r="G96" s="23">
        <v>100.01585976784678</v>
      </c>
    </row>
  </sheetData>
  <dataValidations count="1">
    <dataValidation type="list" allowBlank="1" showInputMessage="1" showErrorMessage="1" sqref="O2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workbookViewId="0">
      <selection activeCell="B3" sqref="B3"/>
    </sheetView>
  </sheetViews>
  <sheetFormatPr defaultRowHeight="1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>
      <c r="A1" t="s">
        <v>0</v>
      </c>
      <c r="B1" s="5">
        <f>+B2-B3/Price!B4*Sheet2!B7/Sheet2!B6</f>
        <v>100.01969178082184</v>
      </c>
      <c r="Y1" s="7"/>
    </row>
    <row r="2" spans="1:28">
      <c r="A2" t="s">
        <v>1</v>
      </c>
      <c r="B2" s="5">
        <f>SUM(Sheet3!G3:G43)</f>
        <v>101.43749999999993</v>
      </c>
      <c r="C2" s="12"/>
    </row>
    <row r="3" spans="1:28">
      <c r="A3" t="s">
        <v>2</v>
      </c>
      <c r="B3" s="2">
        <f>100*Price!B2/365*IF(Price!O2=Price!M1,365,360)</f>
        <v>5.6712328767123292</v>
      </c>
      <c r="C3" s="15">
        <f>+B3/2</f>
        <v>2.8356164383561646</v>
      </c>
      <c r="D3">
        <v>2.9890704637510801</v>
      </c>
      <c r="Y3" s="7">
        <f>+B3/360*180</f>
        <v>2.8356164383561646</v>
      </c>
      <c r="Z3">
        <f>+B3/360*180</f>
        <v>2.8356164383561646</v>
      </c>
      <c r="AB3">
        <f>6/360*365/100</f>
        <v>6.083333333333333E-2</v>
      </c>
    </row>
    <row r="4" spans="1:28">
      <c r="A4" t="s">
        <v>3</v>
      </c>
      <c r="B4" s="2">
        <f>+Price!B8</f>
        <v>5.75</v>
      </c>
      <c r="D4" s="7"/>
    </row>
    <row r="5" spans="1:28">
      <c r="A5" t="s">
        <v>4</v>
      </c>
      <c r="B5" s="2">
        <f>+B6-B7</f>
        <v>0</v>
      </c>
    </row>
    <row r="6" spans="1:28">
      <c r="A6" t="s">
        <v>5</v>
      </c>
      <c r="B6" s="2">
        <f>IF(Price!O2=Price!M2,(YEAR(B12)-YEAR(Sheet2!B13))*360+(MONTH(B12)-MONTH(Sheet2!B13))*30+DAY(B12)-DAY(Sheet2!B13),Sheet2!B12-Sheet2!B13)</f>
        <v>91</v>
      </c>
    </row>
    <row r="7" spans="1:28">
      <c r="A7" t="s">
        <v>6</v>
      </c>
      <c r="B7" s="2">
        <f>IF(Price!O2=Price!M2,(YEAR(Sheet2!B14)-YEAR(Sheet2!B13))*360+(MONTH(Sheet2!B14)-MONTH(Sheet2!B13))*30+DAY(Sheet2!B14)-DAY(Sheet2!B13),Sheet2!B14-Sheet2!B13)</f>
        <v>91</v>
      </c>
    </row>
    <row r="8" spans="1:28">
      <c r="A8" t="s">
        <v>7</v>
      </c>
      <c r="B8">
        <f>COUNTIF(Sheet3!B3:B43,"&gt;="&amp;Sheet2!B14)</f>
        <v>12</v>
      </c>
    </row>
    <row r="9" spans="1:28">
      <c r="A9" t="s">
        <v>8</v>
      </c>
      <c r="B9">
        <f>B5/B6</f>
        <v>0</v>
      </c>
    </row>
    <row r="10" spans="1:28">
      <c r="A10" t="s">
        <v>9</v>
      </c>
      <c r="B10" s="7">
        <f>+B4/(Price!B4*100)</f>
        <v>1.4375000000000001E-2</v>
      </c>
    </row>
    <row r="12" spans="1:28">
      <c r="A12" t="s">
        <v>22</v>
      </c>
      <c r="B12" s="3">
        <f>+EDATE(B13,12/Price!B4)</f>
        <v>43080</v>
      </c>
    </row>
    <row r="13" spans="1:28">
      <c r="A13" t="s">
        <v>23</v>
      </c>
      <c r="B13" s="3">
        <f>IF(Sheet2!B14&lt;=Price!B6,Price!B5,SMALL(Sheet3!B3:B43,COUNTIF(Sheet3!B3:B43,"&lt;"&amp;Sheet2!B14)))</f>
        <v>42989</v>
      </c>
    </row>
    <row r="14" spans="1:28">
      <c r="A14" t="s">
        <v>15</v>
      </c>
      <c r="B14" s="3">
        <f>IF(DAY(Price!B7)=31,Price!B7-1,Price!B7)</f>
        <v>43080</v>
      </c>
    </row>
    <row r="15" spans="1:28">
      <c r="B15" s="3"/>
    </row>
    <row r="16" spans="1:28">
      <c r="B16" s="3"/>
    </row>
    <row r="17" spans="2:3">
      <c r="B17" s="3"/>
    </row>
    <row r="18" spans="2:3">
      <c r="B18" s="3"/>
    </row>
    <row r="19" spans="2:3">
      <c r="B19" s="3"/>
    </row>
    <row r="20" spans="2:3">
      <c r="B20" s="3"/>
    </row>
    <row r="21" spans="2:3">
      <c r="B21" s="3"/>
    </row>
    <row r="22" spans="2:3">
      <c r="B22" s="3"/>
    </row>
    <row r="23" spans="2:3">
      <c r="B23" s="3"/>
      <c r="C23" s="4"/>
    </row>
    <row r="33" spans="5:8">
      <c r="E33" s="5"/>
      <c r="F33" s="6"/>
      <c r="H33" s="5"/>
    </row>
    <row r="34" spans="5:8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C42" sqref="C42"/>
    </sheetView>
  </sheetViews>
  <sheetFormatPr defaultRowHeight="1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>
      <c r="A2">
        <v>0</v>
      </c>
      <c r="B2" s="3">
        <f>Price!B5</f>
        <v>42989</v>
      </c>
      <c r="C2" s="3">
        <f>Sheet2!B13</f>
        <v>42989</v>
      </c>
      <c r="D2" s="14"/>
      <c r="H2" s="3"/>
    </row>
    <row r="3" spans="1:8">
      <c r="A3">
        <v>1</v>
      </c>
      <c r="B3" s="3">
        <f>Price!B6</f>
        <v>43080</v>
      </c>
      <c r="C3" s="3">
        <f>+Sheet2!B12</f>
        <v>43080</v>
      </c>
      <c r="D3" s="14">
        <f>IF(C3="","",IF(C3=EDATE(Price!$B$5,12*Price!$B$3),100*(1+Price!$B$2/Price!$B$4),100*Price!$B$2/Price!$B$4))</f>
        <v>1.4375</v>
      </c>
      <c r="E3">
        <f>IF(C3="","",(1+Sheet2!$B$4/(Price!$B$4*100))^(Sheet3!A3-1+Sheet2!$B$9))</f>
        <v>1</v>
      </c>
      <c r="F3">
        <f>IF(C3="","",1/E3)</f>
        <v>1</v>
      </c>
      <c r="G3">
        <f>IF(C3="","",D3/E3)</f>
        <v>1.4375</v>
      </c>
    </row>
    <row r="4" spans="1:8">
      <c r="A4">
        <f>IF(A3&lt;Price!$B$3*Price!$B$4,A3+1,"")</f>
        <v>2</v>
      </c>
      <c r="B4" s="3">
        <f>IF(A4="","",EDATE(B3,12/Price!$B$4))</f>
        <v>43170</v>
      </c>
      <c r="C4" s="3">
        <f>IF(C3&lt;EDATE(Price!$B$5,Price!$B$3*12),EDATE(Sheet3!C3,12/Price!$B$4),"")</f>
        <v>43170</v>
      </c>
      <c r="D4" s="14">
        <f>IF(C4="","",IF(C4=EDATE(Price!$B$5,12*Price!$B$3),100*(1+Price!$B$2/Price!$B$4),100*Price!$B$2/Price!$B$4))</f>
        <v>1.4375</v>
      </c>
      <c r="E4">
        <f>IF(C4="","",(1+Sheet2!$B$4/(Price!$B$4*100))^(Sheet3!A4-1+Sheet2!$B$9))</f>
        <v>1.014375</v>
      </c>
      <c r="F4">
        <f t="shared" ref="F4:F42" si="0">IF(C4="","",1/E4)</f>
        <v>0.98582871226124458</v>
      </c>
      <c r="G4">
        <f t="shared" ref="G4:G43" si="1">IF(C4="","",D4/E4)</f>
        <v>1.4171287738755391</v>
      </c>
    </row>
    <row r="5" spans="1:8">
      <c r="A5">
        <f>IF(A4&lt;Price!$B$3*Price!$B$4,A4+1,"")</f>
        <v>3</v>
      </c>
      <c r="B5" s="3">
        <f>IF(A5="","",EDATE(B4,12/Price!$B$4))</f>
        <v>43262</v>
      </c>
      <c r="C5" s="3">
        <f>IF(C4&lt;EDATE(Price!$B$5,Price!$B$3*12),EDATE(Sheet3!C4,12/Price!$B$4),"")</f>
        <v>43262</v>
      </c>
      <c r="D5" s="14">
        <f>IF(C5="","",IF(C5=EDATE(Price!$B$5,12*Price!$B$3),100*(1+Price!$B$2/Price!$B$4),100*Price!$B$2/Price!$B$4))</f>
        <v>1.4375</v>
      </c>
      <c r="E5">
        <f>IF(C5="","",(1+Sheet2!$B$4/(Price!$B$4*100))^(Sheet3!A5-1+Sheet2!$B$9))</f>
        <v>1.0289566406250001</v>
      </c>
      <c r="F5">
        <f t="shared" si="0"/>
        <v>0.97185824991866365</v>
      </c>
      <c r="G5">
        <f t="shared" si="1"/>
        <v>1.3970462342580789</v>
      </c>
    </row>
    <row r="6" spans="1:8">
      <c r="A6">
        <f>IF(A5&lt;Price!$B$3*Price!$B$4,A5+1,"")</f>
        <v>4</v>
      </c>
      <c r="B6" s="3">
        <f>IF(A6="","",EDATE(B5,12/Price!$B$4))</f>
        <v>43354</v>
      </c>
      <c r="C6" s="3">
        <f>IF(C5&lt;EDATE(Price!$B$5,Price!$B$3*12),EDATE(Sheet3!C5,12/Price!$B$4),"")</f>
        <v>43354</v>
      </c>
      <c r="D6" s="14">
        <f>IF(C6="","",IF(C6=EDATE(Price!$B$5,12*Price!$B$3),100*(1+Price!$B$2/Price!$B$4),100*Price!$B$2/Price!$B$4))</f>
        <v>1.4375</v>
      </c>
      <c r="E6">
        <f>IF(C6="","",(1+Sheet2!$B$4/(Price!$B$4*100))^(Sheet3!A6-1+Sheet2!$B$9))</f>
        <v>1.0437478923339845</v>
      </c>
      <c r="F6">
        <f t="shared" si="0"/>
        <v>0.95808576701778314</v>
      </c>
      <c r="G6">
        <f t="shared" si="1"/>
        <v>1.3772482900880632</v>
      </c>
    </row>
    <row r="7" spans="1:8">
      <c r="A7">
        <f>IF(A6&lt;Price!$B$3*Price!$B$4,A6+1,"")</f>
        <v>5</v>
      </c>
      <c r="B7" s="3">
        <f>IF(A7="","",EDATE(B6,12/Price!$B$4))</f>
        <v>43445</v>
      </c>
      <c r="C7" s="3">
        <f>IF(C6&lt;EDATE(Price!$B$5,Price!$B$3*12),EDATE(Sheet3!C6,12/Price!$B$4),"")</f>
        <v>43445</v>
      </c>
      <c r="D7" s="14">
        <f>IF(C7="","",IF(C7=EDATE(Price!$B$5,12*Price!$B$3),100*(1+Price!$B$2/Price!$B$4),100*Price!$B$2/Price!$B$4))</f>
        <v>1.4375</v>
      </c>
      <c r="E7">
        <f>IF(C7="","",(1+Sheet2!$B$4/(Price!$B$4*100))^(Sheet3!A7-1+Sheet2!$B$9))</f>
        <v>1.0587517682862857</v>
      </c>
      <c r="F7">
        <f t="shared" si="0"/>
        <v>0.94450845793496774</v>
      </c>
      <c r="G7">
        <f t="shared" si="1"/>
        <v>1.3577309082815161</v>
      </c>
    </row>
    <row r="8" spans="1:8">
      <c r="A8">
        <f>IF(A7&lt;Price!$B$3*Price!$B$4,A7+1,"")</f>
        <v>6</v>
      </c>
      <c r="B8" s="3">
        <f>IF(A8="","",EDATE(B7,12/Price!$B$4))</f>
        <v>43535</v>
      </c>
      <c r="C8" s="3">
        <f>IF(C7&lt;EDATE(Price!$B$5,Price!$B$3*12),EDATE(Sheet3!C7,12/Price!$B$4),"")</f>
        <v>43535</v>
      </c>
      <c r="D8" s="14">
        <f>IF(C8="","",IF(C8=EDATE(Price!$B$5,12*Price!$B$3),100*(1+Price!$B$2/Price!$B$4),100*Price!$B$2/Price!$B$4))</f>
        <v>1.4375</v>
      </c>
      <c r="E8">
        <f>IF(C8="","",(1+Sheet2!$B$4/(Price!$B$4*100))^(Sheet3!A8-1+Sheet2!$B$9))</f>
        <v>1.073971324955401</v>
      </c>
      <c r="F8">
        <f t="shared" si="0"/>
        <v>0.93112355680588321</v>
      </c>
      <c r="G8">
        <f t="shared" si="1"/>
        <v>1.338490112908457</v>
      </c>
    </row>
    <row r="9" spans="1:8">
      <c r="A9">
        <f>IF(A8&lt;Price!$B$3*Price!$B$4,A8+1,"")</f>
        <v>7</v>
      </c>
      <c r="B9" s="3">
        <f>IF(A9="","",EDATE(B8,12/Price!$B$4))</f>
        <v>43627</v>
      </c>
      <c r="C9" s="3">
        <f>IF(C8&lt;EDATE(Price!$B$5,Price!$B$3*12),EDATE(Sheet3!C8,12/Price!$B$4),"")</f>
        <v>43627</v>
      </c>
      <c r="D9" s="14">
        <f>IF(C9="","",IF(C9=EDATE(Price!$B$5,12*Price!$B$3),100*(1+Price!$B$2/Price!$B$4),100*Price!$B$2/Price!$B$4))</f>
        <v>1.4375</v>
      </c>
      <c r="E9">
        <f>IF(C9="","",(1+Sheet2!$B$4/(Price!$B$4*100))^(Sheet3!A9-1+Sheet2!$B$9))</f>
        <v>1.0894096627516352</v>
      </c>
      <c r="F9">
        <f t="shared" si="0"/>
        <v>0.91792833696205345</v>
      </c>
      <c r="G9">
        <f t="shared" si="1"/>
        <v>1.3195219843829518</v>
      </c>
    </row>
    <row r="10" spans="1:8">
      <c r="A10">
        <f>IF(A9&lt;Price!$B$3*Price!$B$4,A9+1,"")</f>
        <v>8</v>
      </c>
      <c r="B10" s="3">
        <f>IF(A10="","",EDATE(B9,12/Price!$B$4))</f>
        <v>43719</v>
      </c>
      <c r="C10" s="3">
        <f>IF(C9&lt;EDATE(Price!$B$5,Price!$B$3*12),EDATE(Sheet3!C9,12/Price!$B$4),"")</f>
        <v>43719</v>
      </c>
      <c r="D10" s="14">
        <f>IF(C10="","",IF(C10=EDATE(Price!$B$5,12*Price!$B$3),100*(1+Price!$B$2/Price!$B$4),100*Price!$B$2/Price!$B$4))</f>
        <v>1.4375</v>
      </c>
      <c r="E10">
        <f>IF(C10="","",(1+Sheet2!$B$4/(Price!$B$4*100))^(Sheet3!A10-1+Sheet2!$B$9))</f>
        <v>1.1050699266536899</v>
      </c>
      <c r="F10">
        <f t="shared" si="0"/>
        <v>0.90492011037540709</v>
      </c>
      <c r="G10">
        <f t="shared" si="1"/>
        <v>1.3008226586646476</v>
      </c>
    </row>
    <row r="11" spans="1:8">
      <c r="A11">
        <f>IF(A10&lt;Price!$B$3*Price!$B$4,A10+1,"")</f>
        <v>9</v>
      </c>
      <c r="B11" s="3">
        <f>IF(A11="","",EDATE(B10,12/Price!$B$4))</f>
        <v>43810</v>
      </c>
      <c r="C11" s="3">
        <f>IF(C10&lt;EDATE(Price!$B$5,Price!$B$3*12),EDATE(Sheet3!C10,12/Price!$B$4),"")</f>
        <v>43810</v>
      </c>
      <c r="D11" s="14">
        <f>IF(C11="","",IF(C11=EDATE(Price!$B$5,12*Price!$B$3),100*(1+Price!$B$2/Price!$B$4),100*Price!$B$2/Price!$B$4))</f>
        <v>1.4375</v>
      </c>
      <c r="E11">
        <f>IF(C11="","",(1+Sheet2!$B$4/(Price!$B$4*100))^(Sheet3!A11-1+Sheet2!$B$9))</f>
        <v>1.1209553068493368</v>
      </c>
      <c r="F11">
        <f t="shared" si="0"/>
        <v>0.89209622711069081</v>
      </c>
      <c r="G11">
        <f t="shared" si="1"/>
        <v>1.282388326471618</v>
      </c>
    </row>
    <row r="12" spans="1:8">
      <c r="A12">
        <f>IF(A11&lt;Price!$B$3*Price!$B$4,A11+1,"")</f>
        <v>10</v>
      </c>
      <c r="B12" s="3">
        <f>IF(A12="","",EDATE(B11,12/Price!$B$4))</f>
        <v>43901</v>
      </c>
      <c r="C12" s="3">
        <f>IF(C11&lt;EDATE(Price!$B$5,Price!$B$3*12),EDATE(Sheet3!C11,12/Price!$B$4),"")</f>
        <v>43901</v>
      </c>
      <c r="D12" s="14">
        <f>IF(C12="","",IF(C12=EDATE(Price!$B$5,12*Price!$B$3),100*(1+Price!$B$2/Price!$B$4),100*Price!$B$2/Price!$B$4))</f>
        <v>1.4375</v>
      </c>
      <c r="E12">
        <f>IF(C12="","",(1+Sheet2!$B$4/(Price!$B$4*100))^(Sheet3!A12-1+Sheet2!$B$9))</f>
        <v>1.137069039385296</v>
      </c>
      <c r="F12">
        <f t="shared" si="0"/>
        <v>0.87945407478564708</v>
      </c>
      <c r="G12">
        <f t="shared" si="1"/>
        <v>1.2642152325043676</v>
      </c>
    </row>
    <row r="13" spans="1:8">
      <c r="A13">
        <f>IF(A12&lt;Price!$B$3*Price!$B$4,A12+1,"")</f>
        <v>11</v>
      </c>
      <c r="B13" s="3">
        <f>IF(A13="","",EDATE(B12,12/Price!$B$4))</f>
        <v>43993</v>
      </c>
      <c r="C13" s="3">
        <f>IF(C12&lt;EDATE(Price!$B$5,Price!$B$3*12),EDATE(Sheet3!C12,12/Price!$B$4),"")</f>
        <v>43993</v>
      </c>
      <c r="D13" s="14">
        <f>IF(C13="","",IF(C13=EDATE(Price!$B$5,12*Price!$B$3),100*(1+Price!$B$2/Price!$B$4),100*Price!$B$2/Price!$B$4))</f>
        <v>1.4375</v>
      </c>
      <c r="E13">
        <f>IF(C13="","",(1+Sheet2!$B$4/(Price!$B$4*100))^(Sheet3!A13-1+Sheet2!$B$9))</f>
        <v>1.1534144068264598</v>
      </c>
      <c r="F13">
        <f t="shared" si="0"/>
        <v>0.86699107803883868</v>
      </c>
      <c r="G13">
        <f t="shared" si="1"/>
        <v>1.2462996746808306</v>
      </c>
    </row>
    <row r="14" spans="1:8">
      <c r="A14">
        <f>IF(A13&lt;Price!$B$3*Price!$B$4,A13+1,"")</f>
        <v>12</v>
      </c>
      <c r="B14" s="3">
        <f>IF(A14="","",EDATE(B13,12/Price!$B$4))</f>
        <v>44085</v>
      </c>
      <c r="C14" s="3">
        <f>IF(C13&lt;EDATE(Price!$B$5,Price!$B$3*12),EDATE(Sheet3!C13,12/Price!$B$4),"")</f>
        <v>44085</v>
      </c>
      <c r="D14" s="14">
        <f>IF(C14="","",IF(C14=EDATE(Price!$B$5,12*Price!$B$3),100*(1+Price!$B$2/Price!$B$4),100*Price!$B$2/Price!$B$4))</f>
        <v>101.4375</v>
      </c>
      <c r="E14">
        <f>IF(C14="","",(1+Sheet2!$B$4/(Price!$B$4*100))^(Sheet3!A14-1+Sheet2!$B$9))</f>
        <v>1.1699947389245902</v>
      </c>
      <c r="F14">
        <f t="shared" si="0"/>
        <v>0.85470469800501658</v>
      </c>
      <c r="G14">
        <f t="shared" si="1"/>
        <v>86.699107803883862</v>
      </c>
    </row>
    <row r="15" spans="1:8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"/>
    </sheetView>
  </sheetViews>
  <sheetFormatPr defaultRowHeight="15"/>
  <cols>
    <col min="1" max="1" width="13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margarita_h</cp:lastModifiedBy>
  <dcterms:created xsi:type="dcterms:W3CDTF">2016-02-27T17:54:51Z</dcterms:created>
  <dcterms:modified xsi:type="dcterms:W3CDTF">2017-09-05T13:40:38Z</dcterms:modified>
</cp:coreProperties>
</file>