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Price" sheetId="4" r:id="rId1"/>
    <sheet name="Sheet2" sheetId="2" state="hidden" r:id="rId2"/>
    <sheet name="Sheet3" sheetId="3" state="hidden" r:id="rId3"/>
    <sheet name="AMD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/>
  <c r="B4"/>
  <c r="B10" s="1"/>
  <c r="B14"/>
  <c r="B13" l="1"/>
  <c r="B7" s="1"/>
  <c r="G43" i="3"/>
  <c r="D43"/>
  <c r="AB3" i="2" l="1"/>
  <c r="Z3"/>
  <c r="C3" l="1"/>
  <c r="Y3"/>
  <c r="E43" i="3"/>
  <c r="B2"/>
  <c r="B3"/>
  <c r="A4" l="1"/>
  <c r="B4" l="1"/>
  <c r="A5"/>
  <c r="B5" l="1"/>
  <c r="A6"/>
  <c r="B6" l="1"/>
  <c r="A7"/>
  <c r="B7" l="1"/>
  <c r="A8"/>
  <c r="B8" l="1"/>
  <c r="A9"/>
  <c r="B9" l="1"/>
  <c r="A10"/>
  <c r="A11" s="1"/>
  <c r="A12" s="1"/>
  <c r="A13" s="1"/>
  <c r="B10" l="1"/>
  <c r="B11" l="1"/>
  <c r="B12" l="1"/>
  <c r="B13" l="1"/>
  <c r="A14"/>
  <c r="B14" l="1"/>
  <c r="A15"/>
  <c r="B15" l="1"/>
  <c r="A16"/>
  <c r="B16" l="1"/>
  <c r="A17"/>
  <c r="B17" l="1"/>
  <c r="A18"/>
  <c r="B18" l="1"/>
  <c r="A19"/>
  <c r="B19" l="1"/>
  <c r="A20"/>
  <c r="B20" l="1"/>
  <c r="A21"/>
  <c r="B21" l="1"/>
  <c r="A22"/>
  <c r="A23" s="1"/>
  <c r="A24" l="1"/>
  <c r="B22"/>
  <c r="B23" s="1"/>
  <c r="B24" l="1"/>
  <c r="A25"/>
  <c r="B25" l="1"/>
  <c r="A26"/>
  <c r="B26" l="1"/>
  <c r="A27"/>
  <c r="B27" l="1"/>
  <c r="A28"/>
  <c r="B28" l="1"/>
  <c r="A29"/>
  <c r="B29" l="1"/>
  <c r="A30"/>
  <c r="A31" l="1"/>
  <c r="B30"/>
  <c r="B31" l="1"/>
  <c r="A32"/>
  <c r="B32" l="1"/>
  <c r="A33"/>
  <c r="B33" l="1"/>
  <c r="A34"/>
  <c r="B34" l="1"/>
  <c r="A35"/>
  <c r="B35" l="1"/>
  <c r="A36"/>
  <c r="B36" l="1"/>
  <c r="A37"/>
  <c r="B37" l="1"/>
  <c r="A38"/>
  <c r="B38" l="1"/>
  <c r="A39"/>
  <c r="B39" l="1"/>
  <c r="A40"/>
  <c r="B40" l="1"/>
  <c r="A41"/>
  <c r="B41" l="1"/>
  <c r="A42"/>
  <c r="B42" l="1"/>
  <c r="A43"/>
  <c r="F43" l="1"/>
  <c r="B43"/>
  <c r="B8" i="2" s="1"/>
  <c r="B12" l="1"/>
  <c r="B6" s="1"/>
  <c r="B5" s="1"/>
  <c r="C2" i="3"/>
  <c r="B9" i="2" l="1"/>
  <c r="C3" i="3"/>
  <c r="D3" l="1"/>
  <c r="E3"/>
  <c r="F3" s="1"/>
  <c r="C4"/>
  <c r="G3" l="1"/>
  <c r="C5"/>
  <c r="D4"/>
  <c r="E4"/>
  <c r="F4" s="1"/>
  <c r="G4" l="1"/>
  <c r="D5"/>
  <c r="C6"/>
  <c r="E5"/>
  <c r="F5" s="1"/>
  <c r="G5" l="1"/>
  <c r="D6"/>
  <c r="C7"/>
  <c r="E6"/>
  <c r="F6" s="1"/>
  <c r="G6" l="1"/>
  <c r="D7"/>
  <c r="E7"/>
  <c r="F7" s="1"/>
  <c r="C8"/>
  <c r="G7" l="1"/>
  <c r="C9"/>
  <c r="D8"/>
  <c r="E8"/>
  <c r="F8" s="1"/>
  <c r="G8" l="1"/>
  <c r="E9"/>
  <c r="F9" s="1"/>
  <c r="C10"/>
  <c r="D9"/>
  <c r="G9" l="1"/>
  <c r="D10"/>
  <c r="E10"/>
  <c r="F10" s="1"/>
  <c r="C11"/>
  <c r="G10" l="1"/>
  <c r="D11"/>
  <c r="E11"/>
  <c r="F11" s="1"/>
  <c r="C12"/>
  <c r="G11" l="1"/>
  <c r="E12"/>
  <c r="F12" s="1"/>
  <c r="C13"/>
  <c r="D12"/>
  <c r="G12" l="1"/>
  <c r="E13"/>
  <c r="F13" s="1"/>
  <c r="D13"/>
  <c r="C14"/>
  <c r="G13" l="1"/>
  <c r="C15"/>
  <c r="E14"/>
  <c r="F14" s="1"/>
  <c r="D14"/>
  <c r="G14" l="1"/>
  <c r="G15"/>
  <c r="D15"/>
  <c r="F15"/>
  <c r="E15"/>
  <c r="C16"/>
  <c r="G16" l="1"/>
  <c r="C17"/>
  <c r="F16"/>
  <c r="E16"/>
  <c r="D16"/>
  <c r="D17" l="1"/>
  <c r="E17"/>
  <c r="G17"/>
  <c r="F17"/>
  <c r="C18"/>
  <c r="G18" l="1"/>
  <c r="D18"/>
  <c r="E18"/>
  <c r="C19"/>
  <c r="F18"/>
  <c r="D19" l="1"/>
  <c r="E19"/>
  <c r="G19"/>
  <c r="F19"/>
  <c r="C20"/>
  <c r="E20" l="1"/>
  <c r="C21"/>
  <c r="G20"/>
  <c r="D20"/>
  <c r="F20"/>
  <c r="D21" l="1"/>
  <c r="C22"/>
  <c r="G21"/>
  <c r="F21"/>
  <c r="E21"/>
  <c r="G22" l="1"/>
  <c r="C23"/>
  <c r="E22"/>
  <c r="F22"/>
  <c r="D22"/>
  <c r="D23" l="1"/>
  <c r="G23"/>
  <c r="E23"/>
  <c r="F23"/>
  <c r="C24"/>
  <c r="F24" l="1"/>
  <c r="G24"/>
  <c r="E24"/>
  <c r="C25"/>
  <c r="D24"/>
  <c r="E25" l="1"/>
  <c r="D25"/>
  <c r="F25"/>
  <c r="G25"/>
  <c r="C26"/>
  <c r="F26" l="1"/>
  <c r="E26"/>
  <c r="G26"/>
  <c r="D26"/>
  <c r="C27"/>
  <c r="G27" l="1"/>
  <c r="F27"/>
  <c r="E27"/>
  <c r="D27"/>
  <c r="C28"/>
  <c r="G28" l="1"/>
  <c r="C29"/>
  <c r="E28"/>
  <c r="D28"/>
  <c r="F28"/>
  <c r="E29" l="1"/>
  <c r="G29"/>
  <c r="F29"/>
  <c r="D29"/>
  <c r="C30"/>
  <c r="G30" l="1"/>
  <c r="D30"/>
  <c r="C31"/>
  <c r="F30"/>
  <c r="E30"/>
  <c r="F31" l="1"/>
  <c r="G31"/>
  <c r="D31"/>
  <c r="E31"/>
  <c r="C32"/>
  <c r="F32" l="1"/>
  <c r="E32"/>
  <c r="D32"/>
  <c r="G32"/>
  <c r="C33"/>
  <c r="E33" l="1"/>
  <c r="F33"/>
  <c r="D33"/>
  <c r="G33"/>
  <c r="C34"/>
  <c r="D34" l="1"/>
  <c r="E34"/>
  <c r="F34"/>
  <c r="G34"/>
  <c r="C35"/>
  <c r="E35" l="1"/>
  <c r="D35"/>
  <c r="G35"/>
  <c r="F35"/>
  <c r="C36"/>
  <c r="C37" l="1"/>
  <c r="D36"/>
  <c r="E36"/>
  <c r="F36"/>
  <c r="G36"/>
  <c r="C38" l="1"/>
  <c r="E37"/>
  <c r="D37"/>
  <c r="F37"/>
  <c r="G37"/>
  <c r="E38" l="1"/>
  <c r="F38"/>
  <c r="C39"/>
  <c r="G38"/>
  <c r="D38"/>
  <c r="E39" l="1"/>
  <c r="G39"/>
  <c r="D39"/>
  <c r="F39"/>
  <c r="C40"/>
  <c r="E40" l="1"/>
  <c r="C41"/>
  <c r="G40"/>
  <c r="F40"/>
  <c r="D40"/>
  <c r="D41" l="1"/>
  <c r="E41"/>
  <c r="C42"/>
  <c r="F41"/>
  <c r="G41"/>
  <c r="G42" l="1"/>
  <c r="B2" i="2" s="1"/>
  <c r="B11" i="4" s="1"/>
  <c r="E42" i="3"/>
  <c r="F42"/>
  <c r="D42"/>
  <c r="B1" i="2" l="1"/>
  <c r="B12" i="4" s="1"/>
  <c r="B15" s="1"/>
  <c r="G3" l="1"/>
  <c r="B14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<sst xmlns="http://schemas.openxmlformats.org/spreadsheetml/2006/main" count="43" uniqueCount="36">
  <si>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</si>
  <si>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</si>
  <si>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</si>
  <si>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</si>
  <si>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</si>
  <si>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</si>
  <si>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</si>
  <si>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</si>
  <si>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</si>
  <si>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</si>
  <si>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</si>
  <si>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</si>
  <si>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</si>
  <si>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</si>
  <si>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</si>
  <si>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</si>
  <si>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</si>
  <si>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</si>
  <si>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</si>
  <si>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</si>
  <si>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</si>
  <si>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</si>
  <si>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</si>
  <si>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</si>
  <si>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</si>
  <si>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</si>
  <si>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</si>
  <si>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</si>
  <si>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</si>
  <si>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</si>
  <si>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</si>
  <si>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</si>
  <si>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</si>
  <si>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</si>
  <si>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</si>
  <si>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USD</t>
  </si>
</sst>
</file>

<file path=xl/styles.xml><?xml version="1.0" encoding="utf-8"?>
<styleSheet xmlns="http://schemas.openxmlformats.org/spreadsheetml/2006/main">
  <numFmts count="9">
    <numFmt numFmtId="43" formatCode="_-* #,##0.00\ _դ_ր_._-;\-* #,##0.00\ _դ_ր_._-;_-* &quot;-&quot;??\ _դ_ր_._-;_-@_-"/>
    <numFmt numFmtId="164" formatCode="_-* #,##0.00\ _ _-;\-* #,##0.00\ _ _-;_-* &quot;-&quot;??\ _ 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0.0000000"/>
    <numFmt numFmtId="171" formatCode="_-* #,##0.0000000\ _դ_ր_._-;\-* #,##0.0000000\ _դ_ր_._-;_-* &quot;-&quot;??\ _դ_ր_.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43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69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69" fontId="3" fillId="3" borderId="2" xfId="0" applyNumberFormat="1" applyFont="1" applyFill="1" applyBorder="1"/>
    <xf numFmtId="166" fontId="0" fillId="0" borderId="0" xfId="0" applyNumberFormat="1"/>
    <xf numFmtId="170" fontId="3" fillId="2" borderId="2" xfId="0" applyNumberFormat="1" applyFont="1" applyFill="1" applyBorder="1"/>
    <xf numFmtId="43" fontId="0" fillId="0" borderId="0" xfId="1" applyNumberFormat="1" applyFont="1"/>
    <xf numFmtId="169" fontId="0" fillId="0" borderId="0" xfId="0" applyNumberFormat="1"/>
    <xf numFmtId="171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6" xfId="1" applyFont="1" applyBorder="1"/>
    <xf numFmtId="14" fontId="0" fillId="0" borderId="5" xfId="0" applyNumberFormat="1" applyBorder="1"/>
    <xf numFmtId="43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164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workbookViewId="0">
      <selection activeCell="D6" sqref="D6"/>
    </sheetView>
  </sheetViews>
  <sheetFormatPr defaultRowHeight="1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>
      <c r="A1" t="s">
        <v>10</v>
      </c>
      <c r="B1" s="24">
        <v>100</v>
      </c>
      <c r="F1" s="23"/>
      <c r="G1" s="23"/>
      <c r="M1" t="s">
        <v>31</v>
      </c>
      <c r="N1" t="s">
        <v>31</v>
      </c>
    </row>
    <row r="2" spans="1:14">
      <c r="A2" t="s">
        <v>11</v>
      </c>
      <c r="B2" s="27">
        <v>5.2499999999999998E-2</v>
      </c>
      <c r="F2" s="17" t="s">
        <v>15</v>
      </c>
      <c r="G2" s="18" t="s">
        <v>34</v>
      </c>
      <c r="M2" t="s">
        <v>32</v>
      </c>
      <c r="N2" t="s">
        <v>32</v>
      </c>
    </row>
    <row r="3" spans="1:14">
      <c r="A3" t="s">
        <v>12</v>
      </c>
      <c r="B3">
        <v>3</v>
      </c>
      <c r="F3" s="19"/>
      <c r="G3" s="20">
        <f>+B11</f>
        <v>99.999999999999915</v>
      </c>
    </row>
    <row r="4" spans="1:14">
      <c r="A4" t="s">
        <v>13</v>
      </c>
      <c r="B4">
        <v>4</v>
      </c>
      <c r="F4" s="21">
        <v>44075</v>
      </c>
      <c r="G4" s="20">
        <f t="dataTable" ref="G4:G96" dt2D="0" dtr="0" r1="B7"/>
        <v>99.999999999999915</v>
      </c>
    </row>
    <row r="5" spans="1:14">
      <c r="A5" t="s">
        <v>20</v>
      </c>
      <c r="B5" s="3">
        <v>44075</v>
      </c>
      <c r="F5" s="21">
        <v>44076</v>
      </c>
      <c r="G5" s="20">
        <v>100.01448950908105</v>
      </c>
    </row>
    <row r="6" spans="1:14">
      <c r="A6" t="s">
        <v>14</v>
      </c>
      <c r="B6" s="3">
        <v>44166</v>
      </c>
      <c r="F6" s="21">
        <v>44077</v>
      </c>
      <c r="G6" s="20">
        <v>100.02898111762087</v>
      </c>
    </row>
    <row r="7" spans="1:14">
      <c r="A7" t="s">
        <v>15</v>
      </c>
      <c r="B7" s="3">
        <v>44075</v>
      </c>
      <c r="F7" s="21">
        <v>44078</v>
      </c>
      <c r="G7" s="20">
        <v>100.04347482592362</v>
      </c>
    </row>
    <row r="8" spans="1:14">
      <c r="A8" t="s">
        <v>29</v>
      </c>
      <c r="B8" s="1">
        <v>5.25</v>
      </c>
      <c r="F8" s="21">
        <v>44079</v>
      </c>
      <c r="G8" s="20">
        <v>100.05797063429357</v>
      </c>
    </row>
    <row r="9" spans="1:14">
      <c r="A9" t="s">
        <v>33</v>
      </c>
      <c r="B9" s="1" t="s">
        <v>32</v>
      </c>
      <c r="F9" s="21">
        <v>44080</v>
      </c>
      <c r="G9" s="20">
        <v>100.07246854303497</v>
      </c>
    </row>
    <row r="10" spans="1:14" ht="15.75" thickBot="1">
      <c r="F10" s="21">
        <v>44081</v>
      </c>
      <c r="G10" s="20">
        <v>100.08696855245219</v>
      </c>
    </row>
    <row r="11" spans="1:14" ht="30.75" thickBot="1">
      <c r="A11" s="8" t="s">
        <v>24</v>
      </c>
      <c r="B11" s="13">
        <f>IF(ISERROR(MATCH(Sheet2!B14,Sheet3!B3:B42,0)),Sheet2!B2,Sheet2!B2-100*B2/B4)</f>
        <v>99.999999999999915</v>
      </c>
      <c r="D11" s="16"/>
      <c r="F11" s="21">
        <v>44082</v>
      </c>
      <c r="G11" s="20">
        <v>100.10147066284959</v>
      </c>
    </row>
    <row r="12" spans="1:14" ht="30.75" thickBot="1">
      <c r="A12" s="8" t="s">
        <v>25</v>
      </c>
      <c r="B12" s="9">
        <f>+Sheet2!B1</f>
        <v>99.999999999999915</v>
      </c>
      <c r="F12" s="21">
        <v>44083</v>
      </c>
      <c r="G12" s="20">
        <v>100.11597487453162</v>
      </c>
    </row>
    <row r="13" spans="1:14" ht="15.75" thickBot="1">
      <c r="F13" s="21">
        <v>44084</v>
      </c>
      <c r="G13" s="20">
        <v>100.13048118780267</v>
      </c>
    </row>
    <row r="14" spans="1:14" ht="15.75" thickBot="1">
      <c r="A14" s="10" t="s">
        <v>26</v>
      </c>
      <c r="B14" s="11">
        <f>+B11/100*B1</f>
        <v>99.999999999999915</v>
      </c>
      <c r="F14" s="21">
        <v>44085</v>
      </c>
      <c r="G14" s="20">
        <v>100.14498960296731</v>
      </c>
    </row>
    <row r="15" spans="1:14" ht="15.75" thickBot="1">
      <c r="A15" s="10" t="s">
        <v>27</v>
      </c>
      <c r="B15" s="11">
        <f>+B12/100*B1</f>
        <v>99.999999999999915</v>
      </c>
      <c r="F15" s="21">
        <v>44086</v>
      </c>
      <c r="G15" s="20">
        <v>100.15950012033009</v>
      </c>
    </row>
    <row r="16" spans="1:14">
      <c r="F16" s="21">
        <v>44087</v>
      </c>
      <c r="G16" s="20">
        <v>100.17401274019559</v>
      </c>
    </row>
    <row r="17" spans="6:7">
      <c r="F17" s="21">
        <v>44088</v>
      </c>
      <c r="G17" s="20">
        <v>100.18852746286848</v>
      </c>
    </row>
    <row r="18" spans="6:7">
      <c r="F18" s="21">
        <v>44089</v>
      </c>
      <c r="G18" s="20">
        <v>100.20304428865343</v>
      </c>
    </row>
    <row r="19" spans="6:7">
      <c r="F19" s="21">
        <v>44090</v>
      </c>
      <c r="G19" s="20">
        <v>100.21756321785517</v>
      </c>
    </row>
    <row r="20" spans="6:7">
      <c r="F20" s="21">
        <v>44091</v>
      </c>
      <c r="G20" s="20">
        <v>100.23208425077847</v>
      </c>
    </row>
    <row r="21" spans="6:7">
      <c r="F21" s="21">
        <v>44092</v>
      </c>
      <c r="G21" s="20">
        <v>100.24660738772815</v>
      </c>
    </row>
    <row r="22" spans="6:7">
      <c r="F22" s="21">
        <v>44093</v>
      </c>
      <c r="G22" s="20">
        <v>100.2611326290091</v>
      </c>
    </row>
    <row r="23" spans="6:7">
      <c r="F23" s="21">
        <v>44094</v>
      </c>
      <c r="G23" s="20">
        <v>100.27565997492617</v>
      </c>
    </row>
    <row r="24" spans="6:7">
      <c r="F24" s="21">
        <v>44095</v>
      </c>
      <c r="G24" s="20">
        <v>100.29018942578438</v>
      </c>
    </row>
    <row r="25" spans="6:7">
      <c r="F25" s="21">
        <v>44096</v>
      </c>
      <c r="G25" s="20">
        <v>100.30472098188866</v>
      </c>
    </row>
    <row r="26" spans="6:7">
      <c r="F26" s="21">
        <v>44097</v>
      </c>
      <c r="G26" s="20">
        <v>100.3192546435441</v>
      </c>
    </row>
    <row r="27" spans="6:7">
      <c r="F27" s="21">
        <v>44098</v>
      </c>
      <c r="G27" s="20">
        <v>100.33379041105576</v>
      </c>
    </row>
    <row r="28" spans="6:7">
      <c r="F28" s="21">
        <v>44099</v>
      </c>
      <c r="G28" s="20">
        <v>100.34832828472878</v>
      </c>
    </row>
    <row r="29" spans="6:7">
      <c r="F29" s="21">
        <v>44100</v>
      </c>
      <c r="G29" s="20">
        <v>100.36286826486833</v>
      </c>
    </row>
    <row r="30" spans="6:7">
      <c r="F30" s="21">
        <v>44101</v>
      </c>
      <c r="G30" s="20">
        <v>100.3774103517796</v>
      </c>
    </row>
    <row r="31" spans="6:7">
      <c r="F31" s="21">
        <v>44102</v>
      </c>
      <c r="G31" s="20">
        <v>100.3919545457679</v>
      </c>
    </row>
    <row r="32" spans="6:7">
      <c r="F32" s="21">
        <v>44103</v>
      </c>
      <c r="G32" s="20">
        <v>100.40650084713849</v>
      </c>
    </row>
    <row r="33" spans="6:7">
      <c r="F33" s="21">
        <v>44104</v>
      </c>
      <c r="G33" s="20">
        <v>100.42104925619672</v>
      </c>
    </row>
    <row r="34" spans="6:7">
      <c r="F34" s="21">
        <v>44105</v>
      </c>
      <c r="G34" s="20">
        <v>100.43559977324804</v>
      </c>
    </row>
    <row r="35" spans="6:7">
      <c r="F35" s="21">
        <v>44106</v>
      </c>
      <c r="G35" s="20">
        <v>100.45015239859782</v>
      </c>
    </row>
    <row r="36" spans="6:7">
      <c r="F36" s="21">
        <v>44107</v>
      </c>
      <c r="G36" s="20">
        <v>100.4647071325516</v>
      </c>
    </row>
    <row r="37" spans="6:7">
      <c r="F37" s="21">
        <v>44108</v>
      </c>
      <c r="G37" s="20">
        <v>100.47926397541485</v>
      </c>
    </row>
    <row r="38" spans="6:7">
      <c r="F38" s="21">
        <v>44109</v>
      </c>
      <c r="G38" s="20">
        <v>100.4938229274932</v>
      </c>
    </row>
    <row r="39" spans="6:7">
      <c r="F39" s="21">
        <v>44110</v>
      </c>
      <c r="G39" s="20">
        <v>100.50838398909222</v>
      </c>
    </row>
    <row r="40" spans="6:7">
      <c r="F40" s="21">
        <v>44111</v>
      </c>
      <c r="G40" s="20">
        <v>100.52294716051756</v>
      </c>
    </row>
    <row r="41" spans="6:7">
      <c r="F41" s="21">
        <v>44112</v>
      </c>
      <c r="G41" s="20">
        <v>100.53751244207497</v>
      </c>
    </row>
    <row r="42" spans="6:7">
      <c r="F42" s="21">
        <v>44113</v>
      </c>
      <c r="G42" s="20">
        <v>100.55207983407018</v>
      </c>
    </row>
    <row r="43" spans="6:7">
      <c r="F43" s="21">
        <v>44114</v>
      </c>
      <c r="G43" s="20">
        <v>100.56664933680896</v>
      </c>
    </row>
    <row r="44" spans="6:7">
      <c r="F44" s="21">
        <v>44115</v>
      </c>
      <c r="G44" s="20">
        <v>100.58122095059717</v>
      </c>
    </row>
    <row r="45" spans="6:7">
      <c r="F45" s="21">
        <v>44116</v>
      </c>
      <c r="G45" s="20">
        <v>100.59579467574068</v>
      </c>
    </row>
    <row r="46" spans="6:7">
      <c r="F46" s="21">
        <v>44117</v>
      </c>
      <c r="G46" s="20">
        <v>100.61037051254542</v>
      </c>
    </row>
    <row r="47" spans="6:7">
      <c r="F47" s="21">
        <v>44118</v>
      </c>
      <c r="G47" s="20">
        <v>100.62494846131737</v>
      </c>
    </row>
    <row r="48" spans="6:7">
      <c r="F48" s="21">
        <v>44119</v>
      </c>
      <c r="G48" s="20">
        <v>100.63952852236251</v>
      </c>
    </row>
    <row r="49" spans="6:7">
      <c r="F49" s="21">
        <v>44120</v>
      </c>
      <c r="G49" s="20">
        <v>100.65411069598693</v>
      </c>
    </row>
    <row r="50" spans="6:7">
      <c r="F50" s="21">
        <v>44121</v>
      </c>
      <c r="G50" s="20">
        <v>100.6686949824967</v>
      </c>
    </row>
    <row r="51" spans="6:7">
      <c r="F51" s="21">
        <v>44122</v>
      </c>
      <c r="G51" s="20">
        <v>100.683281382198</v>
      </c>
    </row>
    <row r="52" spans="6:7">
      <c r="F52" s="21">
        <v>44123</v>
      </c>
      <c r="G52" s="20">
        <v>100.69786989539703</v>
      </c>
    </row>
    <row r="53" spans="6:7">
      <c r="F53" s="21">
        <v>44124</v>
      </c>
      <c r="G53" s="20">
        <v>100.71246052239998</v>
      </c>
    </row>
    <row r="54" spans="6:7">
      <c r="F54" s="21">
        <v>44125</v>
      </c>
      <c r="G54" s="20">
        <v>100.72705326351317</v>
      </c>
    </row>
    <row r="55" spans="6:7">
      <c r="F55" s="21">
        <v>44126</v>
      </c>
      <c r="G55" s="20">
        <v>100.74164811904291</v>
      </c>
    </row>
    <row r="56" spans="6:7">
      <c r="F56" s="21">
        <v>44127</v>
      </c>
      <c r="G56" s="20">
        <v>100.75624508929556</v>
      </c>
    </row>
    <row r="57" spans="6:7">
      <c r="F57" s="21">
        <v>44128</v>
      </c>
      <c r="G57" s="20">
        <v>100.77084417457753</v>
      </c>
    </row>
    <row r="58" spans="6:7">
      <c r="F58" s="21">
        <v>44129</v>
      </c>
      <c r="G58" s="20">
        <v>100.78544537519531</v>
      </c>
    </row>
    <row r="59" spans="6:7">
      <c r="F59" s="21">
        <v>44130</v>
      </c>
      <c r="G59" s="20">
        <v>100.80004869145537</v>
      </c>
    </row>
    <row r="60" spans="6:7">
      <c r="F60" s="21">
        <v>44131</v>
      </c>
      <c r="G60" s="20">
        <v>100.81465412366427</v>
      </c>
    </row>
    <row r="61" spans="6:7">
      <c r="F61" s="21">
        <v>44132</v>
      </c>
      <c r="G61" s="20">
        <v>100.82926167212858</v>
      </c>
    </row>
    <row r="62" spans="6:7">
      <c r="F62" s="21">
        <v>44133</v>
      </c>
      <c r="G62" s="20">
        <v>100.84387133715498</v>
      </c>
    </row>
    <row r="63" spans="6:7">
      <c r="F63" s="21">
        <v>44134</v>
      </c>
      <c r="G63" s="20">
        <v>100.85848311905009</v>
      </c>
    </row>
    <row r="64" spans="6:7">
      <c r="F64" s="21">
        <v>44135</v>
      </c>
      <c r="G64" s="20">
        <v>100.85848311905009</v>
      </c>
    </row>
    <row r="65" spans="6:7">
      <c r="F65" s="21">
        <v>44136</v>
      </c>
      <c r="G65" s="20">
        <v>100.87309701812067</v>
      </c>
    </row>
    <row r="66" spans="6:7">
      <c r="F66" s="21">
        <v>44137</v>
      </c>
      <c r="G66" s="20">
        <v>100.88771303467351</v>
      </c>
    </row>
    <row r="67" spans="6:7">
      <c r="F67" s="21">
        <v>44138</v>
      </c>
      <c r="G67" s="20">
        <v>100.90233116901535</v>
      </c>
    </row>
    <row r="68" spans="6:7">
      <c r="F68" s="21">
        <v>44139</v>
      </c>
      <c r="G68" s="20">
        <v>100.91695142145313</v>
      </c>
    </row>
    <row r="69" spans="6:7">
      <c r="F69" s="21">
        <v>44140</v>
      </c>
      <c r="G69" s="20">
        <v>100.9315737922937</v>
      </c>
    </row>
    <row r="70" spans="6:7">
      <c r="F70" s="21">
        <v>44141</v>
      </c>
      <c r="G70" s="20">
        <v>100.94619828184403</v>
      </c>
    </row>
    <row r="71" spans="6:7">
      <c r="F71" s="21">
        <v>44142</v>
      </c>
      <c r="G71" s="20">
        <v>100.96082489041109</v>
      </c>
    </row>
    <row r="72" spans="6:7">
      <c r="F72" s="21">
        <v>44143</v>
      </c>
      <c r="G72" s="20">
        <v>100.97545361830193</v>
      </c>
    </row>
    <row r="73" spans="6:7">
      <c r="F73" s="21">
        <v>44144</v>
      </c>
      <c r="G73" s="20">
        <v>100.99008446582366</v>
      </c>
    </row>
    <row r="74" spans="6:7">
      <c r="F74" s="21">
        <v>44145</v>
      </c>
      <c r="G74" s="20">
        <v>101.0047174332833</v>
      </c>
    </row>
    <row r="75" spans="6:7">
      <c r="F75" s="21">
        <v>44146</v>
      </c>
      <c r="G75" s="20">
        <v>101.01935252098814</v>
      </c>
    </row>
    <row r="76" spans="6:7">
      <c r="F76" s="21">
        <v>44147</v>
      </c>
      <c r="G76" s="20">
        <v>101.03398972924532</v>
      </c>
    </row>
    <row r="77" spans="6:7">
      <c r="F77" s="21">
        <v>44148</v>
      </c>
      <c r="G77" s="20">
        <v>101.04862905836214</v>
      </c>
    </row>
    <row r="78" spans="6:7">
      <c r="F78" s="21">
        <v>44149</v>
      </c>
      <c r="G78" s="20">
        <v>101.06327050864589</v>
      </c>
    </row>
    <row r="79" spans="6:7">
      <c r="F79" s="21">
        <v>44150</v>
      </c>
      <c r="G79" s="20">
        <v>101.07791408040387</v>
      </c>
    </row>
    <row r="80" spans="6:7">
      <c r="F80" s="21">
        <v>44151</v>
      </c>
      <c r="G80" s="20">
        <v>101.09255977394353</v>
      </c>
    </row>
    <row r="81" spans="6:7">
      <c r="F81" s="21">
        <v>44152</v>
      </c>
      <c r="G81" s="20">
        <v>101.1072075895723</v>
      </c>
    </row>
    <row r="82" spans="6:7">
      <c r="F82" s="21">
        <v>44153</v>
      </c>
      <c r="G82" s="20">
        <v>101.12185752759761</v>
      </c>
    </row>
    <row r="83" spans="6:7">
      <c r="F83" s="21">
        <v>44154</v>
      </c>
      <c r="G83" s="20">
        <v>101.13650958832704</v>
      </c>
    </row>
    <row r="84" spans="6:7">
      <c r="F84" s="21">
        <v>44155</v>
      </c>
      <c r="G84" s="20">
        <v>101.15116377206814</v>
      </c>
    </row>
    <row r="85" spans="6:7">
      <c r="F85" s="21">
        <v>44156</v>
      </c>
      <c r="G85" s="20">
        <v>101.16582007912852</v>
      </c>
    </row>
    <row r="86" spans="6:7">
      <c r="F86" s="21">
        <v>44157</v>
      </c>
      <c r="G86" s="20">
        <v>101.18047850981584</v>
      </c>
    </row>
    <row r="87" spans="6:7">
      <c r="F87" s="21">
        <v>44158</v>
      </c>
      <c r="G87" s="20">
        <v>101.19513906443783</v>
      </c>
    </row>
    <row r="88" spans="6:7">
      <c r="F88" s="21">
        <v>44159</v>
      </c>
      <c r="G88" s="20">
        <v>101.20980174330219</v>
      </c>
    </row>
    <row r="89" spans="6:7">
      <c r="F89" s="21">
        <v>44160</v>
      </c>
      <c r="G89" s="20">
        <v>101.22446654671676</v>
      </c>
    </row>
    <row r="90" spans="6:7">
      <c r="F90" s="21">
        <v>44161</v>
      </c>
      <c r="G90" s="20">
        <v>101.23913347498933</v>
      </c>
    </row>
    <row r="91" spans="6:7">
      <c r="F91" s="21">
        <v>44162</v>
      </c>
      <c r="G91" s="20">
        <v>101.2538025284278</v>
      </c>
    </row>
    <row r="92" spans="6:7">
      <c r="F92" s="21">
        <v>44163</v>
      </c>
      <c r="G92" s="20">
        <v>101.26847370734011</v>
      </c>
    </row>
    <row r="93" spans="6:7">
      <c r="F93" s="21">
        <v>44164</v>
      </c>
      <c r="G93" s="20">
        <v>101.28314701203422</v>
      </c>
    </row>
    <row r="94" spans="6:7">
      <c r="F94" s="21">
        <v>44165</v>
      </c>
      <c r="G94" s="20">
        <v>101.29782244281814</v>
      </c>
    </row>
    <row r="95" spans="6:7">
      <c r="F95" s="21">
        <v>44166</v>
      </c>
      <c r="G95" s="20">
        <v>99.999999999999929</v>
      </c>
    </row>
    <row r="96" spans="6:7" ht="15.75" thickBot="1">
      <c r="F96" s="21">
        <v>44167</v>
      </c>
      <c r="G96" s="22">
        <v>100.01448950908105</v>
      </c>
    </row>
    <row r="97" spans="6:6">
      <c r="F97" s="21">
        <v>44168</v>
      </c>
    </row>
    <row r="98" spans="6:6">
      <c r="F98" s="21">
        <v>44169</v>
      </c>
    </row>
    <row r="99" spans="6:6">
      <c r="F99" s="21">
        <v>44170</v>
      </c>
    </row>
    <row r="100" spans="6:6">
      <c r="F100" s="21">
        <v>44171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"/>
  <sheetViews>
    <sheetView workbookViewId="0">
      <selection activeCell="B3" sqref="B3"/>
    </sheetView>
  </sheetViews>
  <sheetFormatPr defaultRowHeight="1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>
      <c r="A1" t="s">
        <v>0</v>
      </c>
      <c r="B1" s="5">
        <f>+B2-B3/Price!B4*Sheet2!B7/Sheet2!B6</f>
        <v>99.999999999999915</v>
      </c>
      <c r="Y1" s="7"/>
    </row>
    <row r="2" spans="1:28">
      <c r="A2" t="s">
        <v>1</v>
      </c>
      <c r="B2" s="5">
        <f>SUM(Sheet3!G3:G43)</f>
        <v>99.999999999999915</v>
      </c>
      <c r="C2" s="12"/>
    </row>
    <row r="3" spans="1:28">
      <c r="A3" t="s">
        <v>2</v>
      </c>
      <c r="B3" s="2">
        <f>100*Price!B2/365*IF(Price!B9=Price!M1,365,360)</f>
        <v>5.1780821917808222</v>
      </c>
      <c r="C3" s="15">
        <f>+B3/2</f>
        <v>2.5890410958904111</v>
      </c>
      <c r="D3">
        <v>2.9890704637510801</v>
      </c>
      <c r="Y3" s="7">
        <f>+B3/360*180</f>
        <v>2.5890410958904111</v>
      </c>
      <c r="Z3">
        <f>+B3/360*180</f>
        <v>2.5890410958904111</v>
      </c>
      <c r="AB3">
        <f>6/360*365/100</f>
        <v>6.083333333333333E-2</v>
      </c>
    </row>
    <row r="4" spans="1:28">
      <c r="A4" t="s">
        <v>3</v>
      </c>
      <c r="B4" s="2">
        <f>+Price!B8</f>
        <v>5.25</v>
      </c>
      <c r="D4" s="7"/>
    </row>
    <row r="5" spans="1:28">
      <c r="A5" t="s">
        <v>4</v>
      </c>
      <c r="B5" s="2">
        <f>+B6-B7</f>
        <v>90</v>
      </c>
    </row>
    <row r="6" spans="1:28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>
      <c r="A7" t="s">
        <v>6</v>
      </c>
      <c r="B7" s="2">
        <f>IF(Price!B9=Price!M2,(YEAR(Sheet2!B14)-YEAR(Sheet2!B13))*360+(MONTH(Sheet2!B14)-MONTH(Sheet2!B13))*30+DAY(Sheet2!B14)-DAY(Sheet2!B13),Sheet2!B14-Sheet2!B13)</f>
        <v>0</v>
      </c>
    </row>
    <row r="8" spans="1:28">
      <c r="A8" t="s">
        <v>7</v>
      </c>
      <c r="B8">
        <f>COUNTIF(Sheet3!B3:B43,"&gt;="&amp;Sheet2!B14)</f>
        <v>12</v>
      </c>
    </row>
    <row r="9" spans="1:28">
      <c r="A9" t="s">
        <v>8</v>
      </c>
      <c r="B9">
        <f>B5/B6</f>
        <v>1</v>
      </c>
    </row>
    <row r="10" spans="1:28">
      <c r="A10" t="s">
        <v>9</v>
      </c>
      <c r="B10" s="7">
        <f>+B4/(Price!B4*100)</f>
        <v>1.3125E-2</v>
      </c>
    </row>
    <row r="12" spans="1:28">
      <c r="A12" t="s">
        <v>22</v>
      </c>
      <c r="B12" s="3">
        <f>+EDATE(B13,12/Price!B4)</f>
        <v>44166</v>
      </c>
    </row>
    <row r="13" spans="1:28">
      <c r="A13" t="s">
        <v>23</v>
      </c>
      <c r="B13" s="3">
        <f>IF(Sheet2!B14&lt;=Price!B6,Price!B5,SMALL(Sheet3!B3:B43,COUNTIF(Sheet3!B3:B43,"&lt;"&amp;Sheet2!B14)))</f>
        <v>44075</v>
      </c>
    </row>
    <row r="14" spans="1:28">
      <c r="A14" t="s">
        <v>15</v>
      </c>
      <c r="B14" s="3">
        <f>IF(DAY(Price!B7)=31,Price!B7-1,Price!B7)</f>
        <v>44075</v>
      </c>
    </row>
    <row r="15" spans="1:28">
      <c r="B15" s="3"/>
    </row>
    <row r="16" spans="1:28">
      <c r="B16" s="3"/>
    </row>
    <row r="17" spans="2:3">
      <c r="B17" s="3"/>
    </row>
    <row r="18" spans="2:3">
      <c r="B18" s="3"/>
    </row>
    <row r="19" spans="2:3">
      <c r="B19" s="3"/>
    </row>
    <row r="20" spans="2:3">
      <c r="B20" s="3"/>
    </row>
    <row r="21" spans="2:3">
      <c r="B21" s="3"/>
    </row>
    <row r="22" spans="2:3">
      <c r="B22" s="3"/>
    </row>
    <row r="23" spans="2:3">
      <c r="B23" s="3"/>
      <c r="C23" s="4"/>
    </row>
    <row r="33" spans="5:8">
      <c r="E33" s="5"/>
      <c r="F33" s="6"/>
      <c r="H33" s="5"/>
    </row>
    <row r="34" spans="5:8"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C42" sqref="C42"/>
    </sheetView>
  </sheetViews>
  <sheetFormatPr defaultRowHeight="1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>
      <c r="A2">
        <v>0</v>
      </c>
      <c r="B2" s="3">
        <f>Price!B5</f>
        <v>44075</v>
      </c>
      <c r="C2" s="3">
        <f>Sheet2!B13</f>
        <v>44075</v>
      </c>
      <c r="D2" s="14"/>
      <c r="H2" s="3"/>
    </row>
    <row r="3" spans="1:8">
      <c r="A3">
        <v>1</v>
      </c>
      <c r="B3" s="3">
        <f>Price!B6</f>
        <v>44166</v>
      </c>
      <c r="C3" s="3">
        <f>+Sheet2!B12</f>
        <v>44166</v>
      </c>
      <c r="D3" s="14">
        <f>IF(C3="","",IF(C3=EDATE(Price!$B$5,12*Price!$B$3),100*(1+Price!$B$2/Price!$B$4),100*Price!$B$2/Price!$B$4))</f>
        <v>1.3125</v>
      </c>
      <c r="E3">
        <f>IF(C3="","",(1+Sheet2!$B$4/(Price!$B$4*100))^(Sheet3!A3-1+Sheet2!$B$9))</f>
        <v>1.0131250000000001</v>
      </c>
      <c r="F3">
        <f>IF(C3="","",1/E3)</f>
        <v>0.98704503392967302</v>
      </c>
      <c r="G3">
        <f>IF(C3="","",D3/E3)</f>
        <v>1.2954966070326959</v>
      </c>
    </row>
    <row r="4" spans="1:8">
      <c r="A4">
        <f>IF(A3&lt;Price!$B$3*Price!$B$4,A3+1,"")</f>
        <v>2</v>
      </c>
      <c r="B4" s="3">
        <f>IF(A4="","",EDATE(B3,12/Price!$B$4))</f>
        <v>44256</v>
      </c>
      <c r="C4" s="3">
        <f>IF(C3&lt;EDATE(Price!$B$5,Price!$B$3*12),EDATE(Sheet3!C3,12/Price!$B$4),"")</f>
        <v>44256</v>
      </c>
      <c r="D4" s="14">
        <f>IF(C4="","",IF(C4=EDATE(Price!$B$5,12*Price!$B$3),100*(1+Price!$B$2/Price!$B$4),100*Price!$B$2/Price!$B$4))</f>
        <v>1.3125</v>
      </c>
      <c r="E4">
        <f>IF(C4="","",(1+Sheet2!$B$4/(Price!$B$4*100))^(Sheet3!A4-1+Sheet2!$B$9))</f>
        <v>1.0264222656250002</v>
      </c>
      <c r="F4">
        <f t="shared" ref="F4:F42" si="0">IF(C4="","",1/E4)</f>
        <v>0.9742578990052293</v>
      </c>
      <c r="G4">
        <f t="shared" ref="G4:G43" si="1">IF(C4="","",D4/E4)</f>
        <v>1.2787134924443635</v>
      </c>
    </row>
    <row r="5" spans="1:8">
      <c r="A5">
        <f>IF(A4&lt;Price!$B$3*Price!$B$4,A4+1,"")</f>
        <v>3</v>
      </c>
      <c r="B5" s="3">
        <f>IF(A5="","",EDATE(B4,12/Price!$B$4))</f>
        <v>44348</v>
      </c>
      <c r="C5" s="3">
        <f>IF(C4&lt;EDATE(Price!$B$5,Price!$B$3*12),EDATE(Sheet3!C4,12/Price!$B$4),"")</f>
        <v>44348</v>
      </c>
      <c r="D5" s="14">
        <f>IF(C5="","",IF(C5=EDATE(Price!$B$5,12*Price!$B$3),100*(1+Price!$B$2/Price!$B$4),100*Price!$B$2/Price!$B$4))</f>
        <v>1.3125</v>
      </c>
      <c r="E5">
        <f>IF(C5="","",(1+Sheet2!$B$4/(Price!$B$4*100))^(Sheet3!A5-1+Sheet2!$B$9))</f>
        <v>1.0398940578613283</v>
      </c>
      <c r="F5">
        <f t="shared" si="0"/>
        <v>0.96163642097986846</v>
      </c>
      <c r="G5">
        <f t="shared" si="1"/>
        <v>1.2621478025360775</v>
      </c>
    </row>
    <row r="6" spans="1:8">
      <c r="A6">
        <f>IF(A5&lt;Price!$B$3*Price!$B$4,A5+1,"")</f>
        <v>4</v>
      </c>
      <c r="B6" s="3">
        <f>IF(A6="","",EDATE(B5,12/Price!$B$4))</f>
        <v>44440</v>
      </c>
      <c r="C6" s="3">
        <f>IF(C5&lt;EDATE(Price!$B$5,Price!$B$3*12),EDATE(Sheet3!C5,12/Price!$B$4),"")</f>
        <v>44440</v>
      </c>
      <c r="D6" s="14">
        <f>IF(C6="","",IF(C6=EDATE(Price!$B$5,12*Price!$B$3),100*(1+Price!$B$2/Price!$B$4),100*Price!$B$2/Price!$B$4))</f>
        <v>1.3125</v>
      </c>
      <c r="E6">
        <f>IF(C6="","",(1+Sheet2!$B$4/(Price!$B$4*100))^(Sheet3!A6-1+Sheet2!$B$9))</f>
        <v>1.0535426673707584</v>
      </c>
      <c r="F6">
        <f t="shared" si="0"/>
        <v>0.9491784537740835</v>
      </c>
      <c r="G6">
        <f t="shared" si="1"/>
        <v>1.2457967205784846</v>
      </c>
    </row>
    <row r="7" spans="1:8">
      <c r="A7">
        <f>IF(A6&lt;Price!$B$3*Price!$B$4,A6+1,"")</f>
        <v>5</v>
      </c>
      <c r="B7" s="3">
        <f>IF(A7="","",EDATE(B6,12/Price!$B$4))</f>
        <v>44531</v>
      </c>
      <c r="C7" s="3">
        <f>IF(C6&lt;EDATE(Price!$B$5,Price!$B$3*12),EDATE(Sheet3!C6,12/Price!$B$4),"")</f>
        <v>44531</v>
      </c>
      <c r="D7" s="14">
        <f>IF(C7="","",IF(C7=EDATE(Price!$B$5,12*Price!$B$3),100*(1+Price!$B$2/Price!$B$4),100*Price!$B$2/Price!$B$4))</f>
        <v>1.3125</v>
      </c>
      <c r="E7">
        <f>IF(C7="","",(1+Sheet2!$B$4/(Price!$B$4*100))^(Sheet3!A7-1+Sheet2!$B$9))</f>
        <v>1.0673704148799996</v>
      </c>
      <c r="F7">
        <f t="shared" si="0"/>
        <v>0.93688187911075482</v>
      </c>
      <c r="G7">
        <f t="shared" si="1"/>
        <v>1.2296574663328657</v>
      </c>
    </row>
    <row r="8" spans="1:8">
      <c r="A8">
        <f>IF(A7&lt;Price!$B$3*Price!$B$4,A7+1,"")</f>
        <v>6</v>
      </c>
      <c r="B8" s="3">
        <f>IF(A8="","",EDATE(B7,12/Price!$B$4))</f>
        <v>44621</v>
      </c>
      <c r="C8" s="3">
        <f>IF(C7&lt;EDATE(Price!$B$5,Price!$B$3*12),EDATE(Sheet3!C7,12/Price!$B$4),"")</f>
        <v>44621</v>
      </c>
      <c r="D8" s="14">
        <f>IF(C8="","",IF(C8=EDATE(Price!$B$5,12*Price!$B$3),100*(1+Price!$B$2/Price!$B$4),100*Price!$B$2/Price!$B$4))</f>
        <v>1.3125</v>
      </c>
      <c r="E8">
        <f>IF(C8="","",(1+Sheet2!$B$4/(Price!$B$4*100))^(Sheet3!A8-1+Sheet2!$B$9))</f>
        <v>1.0813796515752998</v>
      </c>
      <c r="F8">
        <f t="shared" si="0"/>
        <v>0.92474460615497067</v>
      </c>
      <c r="G8">
        <f t="shared" si="1"/>
        <v>1.2137272955783989</v>
      </c>
    </row>
    <row r="9" spans="1:8">
      <c r="A9">
        <f>IF(A8&lt;Price!$B$3*Price!$B$4,A8+1,"")</f>
        <v>7</v>
      </c>
      <c r="B9" s="3">
        <f>IF(A9="","",EDATE(B8,12/Price!$B$4))</f>
        <v>44713</v>
      </c>
      <c r="C9" s="3">
        <f>IF(C8&lt;EDATE(Price!$B$5,Price!$B$3*12),EDATE(Sheet3!C8,12/Price!$B$4),"")</f>
        <v>44713</v>
      </c>
      <c r="D9" s="14">
        <f>IF(C9="","",IF(C9=EDATE(Price!$B$5,12*Price!$B$3),100*(1+Price!$B$2/Price!$B$4),100*Price!$B$2/Price!$B$4))</f>
        <v>1.3125</v>
      </c>
      <c r="E9">
        <f>IF(C9="","",(1+Sheet2!$B$4/(Price!$B$4*100))^(Sheet3!A9-1+Sheet2!$B$9))</f>
        <v>1.0955727595022255</v>
      </c>
      <c r="F9">
        <f t="shared" si="0"/>
        <v>0.91276457115851517</v>
      </c>
      <c r="G9">
        <f t="shared" si="1"/>
        <v>1.1980034996455511</v>
      </c>
    </row>
    <row r="10" spans="1:8">
      <c r="A10">
        <f>IF(A9&lt;Price!$B$3*Price!$B$4,A9+1,"")</f>
        <v>8</v>
      </c>
      <c r="B10" s="3">
        <f>IF(A10="","",EDATE(B9,12/Price!$B$4))</f>
        <v>44805</v>
      </c>
      <c r="C10" s="3">
        <f>IF(C9&lt;EDATE(Price!$B$5,Price!$B$3*12),EDATE(Sheet3!C9,12/Price!$B$4),"")</f>
        <v>44805</v>
      </c>
      <c r="D10" s="14">
        <f>IF(C10="","",IF(C10=EDATE(Price!$B$5,12*Price!$B$3),100*(1+Price!$B$2/Price!$B$4),100*Price!$B$2/Price!$B$4))</f>
        <v>1.3125</v>
      </c>
      <c r="E10">
        <f>IF(C10="","",(1+Sheet2!$B$4/(Price!$B$4*100))^(Sheet3!A10-1+Sheet2!$B$9))</f>
        <v>1.1099521519706925</v>
      </c>
      <c r="F10">
        <f t="shared" si="0"/>
        <v>0.90093973710895991</v>
      </c>
      <c r="G10">
        <f t="shared" si="1"/>
        <v>1.1824834049555097</v>
      </c>
    </row>
    <row r="11" spans="1:8">
      <c r="A11">
        <f>IF(A10&lt;Price!$B$3*Price!$B$4,A10+1,"")</f>
        <v>9</v>
      </c>
      <c r="B11" s="3">
        <f>IF(A11="","",EDATE(B10,12/Price!$B$4))</f>
        <v>44896</v>
      </c>
      <c r="C11" s="3">
        <f>IF(C10&lt;EDATE(Price!$B$5,Price!$B$3*12),EDATE(Sheet3!C10,12/Price!$B$4),"")</f>
        <v>44896</v>
      </c>
      <c r="D11" s="14">
        <f>IF(C11="","",IF(C11=EDATE(Price!$B$5,12*Price!$B$3),100*(1+Price!$B$2/Price!$B$4),100*Price!$B$2/Price!$B$4))</f>
        <v>1.3125</v>
      </c>
      <c r="E11">
        <f>IF(C11="","",(1+Sheet2!$B$4/(Price!$B$4*100))^(Sheet3!A11-1+Sheet2!$B$9))</f>
        <v>1.124520273965308</v>
      </c>
      <c r="F11">
        <f t="shared" si="0"/>
        <v>0.88926809338330393</v>
      </c>
      <c r="G11">
        <f t="shared" si="1"/>
        <v>1.1671643725655865</v>
      </c>
    </row>
    <row r="12" spans="1:8">
      <c r="A12">
        <f>IF(A11&lt;Price!$B$3*Price!$B$4,A11+1,"")</f>
        <v>10</v>
      </c>
      <c r="B12" s="3">
        <f>IF(A12="","",EDATE(B11,12/Price!$B$4))</f>
        <v>44986</v>
      </c>
      <c r="C12" s="3">
        <f>IF(C11&lt;EDATE(Price!$B$5,Price!$B$3*12),EDATE(Sheet3!C11,12/Price!$B$4),"")</f>
        <v>44986</v>
      </c>
      <c r="D12" s="14">
        <f>IF(C12="","",IF(C12=EDATE(Price!$B$5,12*Price!$B$3),100*(1+Price!$B$2/Price!$B$4),100*Price!$B$2/Price!$B$4))</f>
        <v>1.3125</v>
      </c>
      <c r="E12">
        <f>IF(C12="","",(1+Sheet2!$B$4/(Price!$B$4*100))^(Sheet3!A12-1+Sheet2!$B$9))</f>
        <v>1.1392796025611027</v>
      </c>
      <c r="F12">
        <f t="shared" si="0"/>
        <v>0.87774765540609878</v>
      </c>
      <c r="G12">
        <f t="shared" si="1"/>
        <v>1.1520437977205047</v>
      </c>
    </row>
    <row r="13" spans="1:8">
      <c r="A13">
        <f>IF(A12&lt;Price!$B$3*Price!$B$4,A12+1,"")</f>
        <v>11</v>
      </c>
      <c r="B13" s="3">
        <f>IF(A13="","",EDATE(B12,12/Price!$B$4))</f>
        <v>45078</v>
      </c>
      <c r="C13" s="3">
        <f>IF(C12&lt;EDATE(Price!$B$5,Price!$B$3*12),EDATE(Sheet3!C12,12/Price!$B$4),"")</f>
        <v>45078</v>
      </c>
      <c r="D13" s="14">
        <f>IF(C13="","",IF(C13=EDATE(Price!$B$5,12*Price!$B$3),100*(1+Price!$B$2/Price!$B$4),100*Price!$B$2/Price!$B$4))</f>
        <v>1.3125</v>
      </c>
      <c r="E13">
        <f>IF(C13="","",(1+Sheet2!$B$4/(Price!$B$4*100))^(Sheet3!A13-1+Sheet2!$B$9))</f>
        <v>1.1542326473447171</v>
      </c>
      <c r="F13">
        <f t="shared" si="0"/>
        <v>0.86637646431200388</v>
      </c>
      <c r="G13">
        <f t="shared" si="1"/>
        <v>1.137119109409505</v>
      </c>
    </row>
    <row r="14" spans="1:8">
      <c r="A14">
        <f>IF(A13&lt;Price!$B$3*Price!$B$4,A13+1,"")</f>
        <v>12</v>
      </c>
      <c r="B14" s="3">
        <f>IF(A14="","",EDATE(B13,12/Price!$B$4))</f>
        <v>45170</v>
      </c>
      <c r="C14" s="3">
        <f>IF(C13&lt;EDATE(Price!$B$5,Price!$B$3*12),EDATE(Sheet3!C13,12/Price!$B$4),"")</f>
        <v>45170</v>
      </c>
      <c r="D14" s="14">
        <f>IF(C14="","",IF(C14=EDATE(Price!$B$5,12*Price!$B$3),100*(1+Price!$B$2/Price!$B$4),100*Price!$B$2/Price!$B$4))</f>
        <v>101.3125</v>
      </c>
      <c r="E14">
        <f>IF(C14="","",(1+Sheet2!$B$4/(Price!$B$4*100))^(Sheet3!A14-1+Sheet2!$B$9))</f>
        <v>1.1693819508411167</v>
      </c>
      <c r="F14">
        <f t="shared" si="0"/>
        <v>0.85515258661271187</v>
      </c>
      <c r="G14">
        <f t="shared" si="1"/>
        <v>86.637646431200366</v>
      </c>
    </row>
    <row r="15" spans="1:8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43"/>
  <sheetViews>
    <sheetView workbookViewId="0">
      <selection activeCell="G13" sqref="G13"/>
    </sheetView>
  </sheetViews>
  <sheetFormatPr defaultRowHeight="15"/>
  <cols>
    <col min="2" max="2" width="21.42578125" customWidth="1"/>
    <col min="3" max="3" width="17.7109375" style="1" customWidth="1"/>
    <col min="5" max="5" width="13.85546875" bestFit="1" customWidth="1"/>
  </cols>
  <sheetData>
    <row r="2" spans="1:6">
      <c r="A2" s="25" t="s">
        <v>35</v>
      </c>
      <c r="B2" t="s">
        <v>15</v>
      </c>
      <c r="C2" s="1" t="s">
        <v>34</v>
      </c>
    </row>
    <row r="4" spans="1:6">
      <c r="B4" s="21">
        <v>44075</v>
      </c>
      <c r="C4" s="20">
        <v>99.999999999999915</v>
      </c>
      <c r="E4" s="1"/>
      <c r="F4" s="26"/>
    </row>
    <row r="5" spans="1:6">
      <c r="B5" s="21">
        <v>44076</v>
      </c>
      <c r="C5" s="20">
        <v>100.01448950908105</v>
      </c>
      <c r="E5" s="1"/>
      <c r="F5" s="26"/>
    </row>
    <row r="6" spans="1:6">
      <c r="B6" s="21">
        <v>44077</v>
      </c>
      <c r="C6" s="20">
        <v>100.02898111762087</v>
      </c>
      <c r="E6" s="1"/>
      <c r="F6" s="26"/>
    </row>
    <row r="7" spans="1:6">
      <c r="B7" s="21">
        <v>44078</v>
      </c>
      <c r="C7" s="20">
        <v>100.04347482592362</v>
      </c>
      <c r="E7" s="1"/>
      <c r="F7" s="26"/>
    </row>
    <row r="8" spans="1:6">
      <c r="B8" s="21">
        <v>44079</v>
      </c>
      <c r="C8" s="20">
        <v>100.05797063429357</v>
      </c>
      <c r="E8" s="1"/>
      <c r="F8" s="26"/>
    </row>
    <row r="9" spans="1:6">
      <c r="B9" s="21">
        <v>44080</v>
      </c>
      <c r="C9" s="20">
        <v>100.07246854303497</v>
      </c>
      <c r="E9" s="1"/>
      <c r="F9" s="26"/>
    </row>
    <row r="10" spans="1:6">
      <c r="B10" s="21">
        <v>44081</v>
      </c>
      <c r="C10" s="20">
        <v>100.08696855245219</v>
      </c>
      <c r="E10" s="1"/>
      <c r="F10" s="26"/>
    </row>
    <row r="11" spans="1:6">
      <c r="B11" s="21">
        <v>44082</v>
      </c>
      <c r="C11" s="20">
        <v>100.10147066284959</v>
      </c>
      <c r="E11" s="1"/>
      <c r="F11" s="26"/>
    </row>
    <row r="12" spans="1:6">
      <c r="B12" s="21">
        <v>44083</v>
      </c>
      <c r="C12" s="20">
        <v>100.11597487453162</v>
      </c>
      <c r="E12" s="1"/>
      <c r="F12" s="26"/>
    </row>
    <row r="13" spans="1:6">
      <c r="B13" s="21">
        <v>44084</v>
      </c>
      <c r="C13" s="20">
        <v>100.13048118780267</v>
      </c>
      <c r="E13" s="1"/>
      <c r="F13" s="26"/>
    </row>
    <row r="14" spans="1:6">
      <c r="B14" s="21">
        <v>44085</v>
      </c>
      <c r="C14" s="20">
        <v>100.14498960296731</v>
      </c>
      <c r="E14" s="1"/>
      <c r="F14" s="26"/>
    </row>
    <row r="15" spans="1:6">
      <c r="B15" s="21">
        <v>44086</v>
      </c>
      <c r="C15" s="20">
        <v>100.15950012033009</v>
      </c>
      <c r="E15" s="1"/>
      <c r="F15" s="26"/>
    </row>
    <row r="16" spans="1:6">
      <c r="B16" s="21">
        <v>44087</v>
      </c>
      <c r="C16" s="20">
        <v>100.17401274019559</v>
      </c>
      <c r="E16" s="1"/>
      <c r="F16" s="26"/>
    </row>
    <row r="17" spans="2:6">
      <c r="B17" s="21">
        <v>44088</v>
      </c>
      <c r="C17" s="20">
        <v>100.18852746286848</v>
      </c>
      <c r="E17" s="1"/>
      <c r="F17" s="26"/>
    </row>
    <row r="18" spans="2:6">
      <c r="B18" s="21">
        <v>44089</v>
      </c>
      <c r="C18" s="20">
        <v>100.20304428865343</v>
      </c>
      <c r="E18" s="1"/>
      <c r="F18" s="26"/>
    </row>
    <row r="19" spans="2:6">
      <c r="B19" s="21">
        <v>44090</v>
      </c>
      <c r="C19" s="20">
        <v>100.21756321785517</v>
      </c>
      <c r="E19" s="1"/>
      <c r="F19" s="26"/>
    </row>
    <row r="20" spans="2:6">
      <c r="B20" s="21">
        <v>44091</v>
      </c>
      <c r="C20" s="20">
        <v>100.23208425077847</v>
      </c>
      <c r="E20" s="1"/>
      <c r="F20" s="26"/>
    </row>
    <row r="21" spans="2:6">
      <c r="B21" s="21">
        <v>44092</v>
      </c>
      <c r="C21" s="20">
        <v>100.24660738772815</v>
      </c>
      <c r="E21" s="1"/>
      <c r="F21" s="26"/>
    </row>
    <row r="22" spans="2:6">
      <c r="B22" s="21">
        <v>44093</v>
      </c>
      <c r="C22" s="20">
        <v>100.2611326290091</v>
      </c>
      <c r="E22" s="1"/>
      <c r="F22" s="26"/>
    </row>
    <row r="23" spans="2:6">
      <c r="B23" s="21">
        <v>44094</v>
      </c>
      <c r="C23" s="20">
        <v>100.27565997492617</v>
      </c>
      <c r="E23" s="1"/>
      <c r="F23" s="26"/>
    </row>
    <row r="24" spans="2:6">
      <c r="B24" s="21">
        <v>44095</v>
      </c>
      <c r="C24" s="20">
        <v>100.29018942578438</v>
      </c>
      <c r="E24" s="1"/>
      <c r="F24" s="26"/>
    </row>
    <row r="25" spans="2:6">
      <c r="B25" s="21">
        <v>44096</v>
      </c>
      <c r="C25" s="20">
        <v>100.30472098188866</v>
      </c>
      <c r="E25" s="1"/>
      <c r="F25" s="26"/>
    </row>
    <row r="26" spans="2:6">
      <c r="B26" s="21">
        <v>44097</v>
      </c>
      <c r="C26" s="20">
        <v>100.3192546435441</v>
      </c>
      <c r="E26" s="1"/>
      <c r="F26" s="26"/>
    </row>
    <row r="27" spans="2:6">
      <c r="B27" s="21">
        <v>44098</v>
      </c>
      <c r="C27" s="20">
        <v>100.33379041105576</v>
      </c>
      <c r="E27" s="1"/>
      <c r="F27" s="26"/>
    </row>
    <row r="28" spans="2:6">
      <c r="B28" s="21">
        <v>44099</v>
      </c>
      <c r="C28" s="20">
        <v>100.34832828472878</v>
      </c>
      <c r="E28" s="1"/>
      <c r="F28" s="26"/>
    </row>
    <row r="29" spans="2:6">
      <c r="B29" s="21">
        <v>44100</v>
      </c>
      <c r="C29" s="20">
        <v>100.36286826486833</v>
      </c>
      <c r="E29" s="1"/>
      <c r="F29" s="26"/>
    </row>
    <row r="30" spans="2:6">
      <c r="B30" s="21">
        <v>44101</v>
      </c>
      <c r="C30" s="20">
        <v>100.3774103517796</v>
      </c>
      <c r="E30" s="1"/>
      <c r="F30" s="26"/>
    </row>
    <row r="31" spans="2:6">
      <c r="B31" s="21">
        <v>44102</v>
      </c>
      <c r="C31" s="20">
        <v>100.3919545457679</v>
      </c>
      <c r="E31" s="1"/>
      <c r="F31" s="26"/>
    </row>
    <row r="32" spans="2:6">
      <c r="B32" s="21">
        <v>44103</v>
      </c>
      <c r="C32" s="20">
        <v>100.40650084713849</v>
      </c>
      <c r="E32" s="1"/>
      <c r="F32" s="26"/>
    </row>
    <row r="33" spans="2:6">
      <c r="B33" s="21">
        <v>44104</v>
      </c>
      <c r="C33" s="20">
        <v>100.42104925619672</v>
      </c>
      <c r="E33" s="1"/>
      <c r="F33" s="26"/>
    </row>
    <row r="34" spans="2:6">
      <c r="B34" s="21">
        <v>44105</v>
      </c>
      <c r="C34" s="20">
        <v>100.43559977324804</v>
      </c>
      <c r="E34" s="1"/>
      <c r="F34" s="26"/>
    </row>
    <row r="35" spans="2:6">
      <c r="B35" s="21">
        <v>44106</v>
      </c>
      <c r="C35" s="20">
        <v>100.45015239859782</v>
      </c>
      <c r="E35" s="1"/>
      <c r="F35" s="26"/>
    </row>
    <row r="36" spans="2:6">
      <c r="B36" s="21">
        <v>44107</v>
      </c>
      <c r="C36" s="20">
        <v>100.4647071325516</v>
      </c>
      <c r="E36" s="1"/>
      <c r="F36" s="26"/>
    </row>
    <row r="37" spans="2:6">
      <c r="B37" s="21">
        <v>44108</v>
      </c>
      <c r="C37" s="20">
        <v>100.47926397541485</v>
      </c>
      <c r="E37" s="1"/>
      <c r="F37" s="26"/>
    </row>
    <row r="38" spans="2:6">
      <c r="B38" s="21">
        <v>44109</v>
      </c>
      <c r="C38" s="20">
        <v>100.4938229274932</v>
      </c>
      <c r="E38" s="1"/>
      <c r="F38" s="26"/>
    </row>
    <row r="39" spans="2:6">
      <c r="B39" s="21">
        <v>44110</v>
      </c>
      <c r="C39" s="20">
        <v>100.50838398909222</v>
      </c>
      <c r="E39" s="1"/>
      <c r="F39" s="26"/>
    </row>
    <row r="40" spans="2:6">
      <c r="B40" s="21">
        <v>44111</v>
      </c>
      <c r="C40" s="20">
        <v>100.52294716051756</v>
      </c>
    </row>
    <row r="41" spans="2:6">
      <c r="B41" s="3"/>
    </row>
    <row r="42" spans="2:6">
      <c r="B42" s="3"/>
    </row>
    <row r="43" spans="2:6">
      <c r="B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Sheet2</vt:lpstr>
      <vt:lpstr>Sheet3</vt:lpstr>
      <vt:lpstr>AMD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Karen_t</cp:lastModifiedBy>
  <dcterms:created xsi:type="dcterms:W3CDTF">2016-02-27T17:54:51Z</dcterms:created>
  <dcterms:modified xsi:type="dcterms:W3CDTF">2020-08-28T05:47:36Z</dcterms:modified>
</cp:coreProperties>
</file>