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0" activeTab="4"/>
  </bookViews>
  <sheets>
    <sheet name="Price" sheetId="4" r:id="rId1"/>
    <sheet name="USD" sheetId="7" r:id="rId2"/>
    <sheet name="Sheet2" sheetId="2" state="hidden" r:id="rId3"/>
    <sheet name="Sheet3" sheetId="3" state="hidden" r:id="rId4"/>
    <sheet name="AMD" sheetId="6" r:id="rId5"/>
  </sheets>
  <calcPr calcId="145621"/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3" i="6"/>
  <c r="B3" i="2" l="1"/>
  <c r="B4" i="2"/>
  <c r="B10" i="2" s="1"/>
  <c r="B14" i="2"/>
  <c r="B13" i="2" l="1"/>
  <c r="B7" i="2" s="1"/>
  <c r="G43" i="3"/>
  <c r="D43" i="3"/>
  <c r="AB3" i="2" l="1"/>
  <c r="Z3" i="2"/>
  <c r="C3" i="2" l="1"/>
  <c r="Y3" i="2"/>
  <c r="E43" i="3"/>
  <c r="B2" i="3"/>
  <c r="B3" i="3"/>
  <c r="A4" i="3" l="1"/>
  <c r="B4" i="3" l="1"/>
  <c r="A5" i="3"/>
  <c r="B5" i="3" l="1"/>
  <c r="A6" i="3"/>
  <c r="B6" i="3" l="1"/>
  <c r="A7" i="3"/>
  <c r="B7" i="3" l="1"/>
  <c r="A8" i="3"/>
  <c r="B8" i="3" l="1"/>
  <c r="A9" i="3"/>
  <c r="B9" i="3" l="1"/>
  <c r="A10" i="3"/>
  <c r="A11" i="3" s="1"/>
  <c r="A12" i="3" s="1"/>
  <c r="A13" i="3" s="1"/>
  <c r="B10" i="3" l="1"/>
  <c r="B11" i="3" l="1"/>
  <c r="B12" i="3" l="1"/>
  <c r="B13" i="3" l="1"/>
  <c r="A14" i="3"/>
  <c r="B14" i="3" l="1"/>
  <c r="A15" i="3"/>
  <c r="B15" i="3" l="1"/>
  <c r="A16" i="3"/>
  <c r="B16" i="3" l="1"/>
  <c r="A17" i="3"/>
  <c r="B17" i="3" l="1"/>
  <c r="A18" i="3"/>
  <c r="B18" i="3" l="1"/>
  <c r="A19" i="3"/>
  <c r="B19" i="3" l="1"/>
  <c r="A20" i="3"/>
  <c r="B20" i="3" l="1"/>
  <c r="A21" i="3"/>
  <c r="B21" i="3" l="1"/>
  <c r="A22" i="3"/>
  <c r="A23" i="3" s="1"/>
  <c r="A24" i="3" l="1"/>
  <c r="B22" i="3"/>
  <c r="B23" i="3" s="1"/>
  <c r="B24" i="3" l="1"/>
  <c r="A25" i="3"/>
  <c r="B25" i="3" l="1"/>
  <c r="A26" i="3"/>
  <c r="B26" i="3" l="1"/>
  <c r="A27" i="3"/>
  <c r="B27" i="3" l="1"/>
  <c r="A28" i="3"/>
  <c r="B28" i="3" l="1"/>
  <c r="A29" i="3"/>
  <c r="B29" i="3" l="1"/>
  <c r="A30" i="3"/>
  <c r="A31" i="3" l="1"/>
  <c r="B30" i="3"/>
  <c r="B31" i="3" l="1"/>
  <c r="A32" i="3"/>
  <c r="B32" i="3" l="1"/>
  <c r="A33" i="3"/>
  <c r="B33" i="3" l="1"/>
  <c r="A34" i="3"/>
  <c r="B34" i="3" l="1"/>
  <c r="A35" i="3"/>
  <c r="B35" i="3" l="1"/>
  <c r="A36" i="3"/>
  <c r="B36" i="3" l="1"/>
  <c r="A37" i="3"/>
  <c r="B37" i="3" l="1"/>
  <c r="A38" i="3"/>
  <c r="B38" i="3" l="1"/>
  <c r="A39" i="3"/>
  <c r="B39" i="3" l="1"/>
  <c r="A40" i="3"/>
  <c r="B40" i="3" l="1"/>
  <c r="A41" i="3"/>
  <c r="B41" i="3" l="1"/>
  <c r="A42" i="3"/>
  <c r="B42" i="3" l="1"/>
  <c r="A43" i="3"/>
  <c r="F43" i="3" l="1"/>
  <c r="B43" i="3"/>
  <c r="B8" i="2" s="1"/>
  <c r="B12" i="2" l="1"/>
  <c r="B6" i="2" s="1"/>
  <c r="B5" i="2" s="1"/>
  <c r="C2" i="3"/>
  <c r="B9" i="2" l="1"/>
  <c r="C3" i="3"/>
  <c r="D3" i="3" l="1"/>
  <c r="E3" i="3"/>
  <c r="F3" i="3" s="1"/>
  <c r="C4" i="3"/>
  <c r="G3" i="3" l="1"/>
  <c r="C5" i="3"/>
  <c r="D4" i="3"/>
  <c r="E4" i="3"/>
  <c r="F4" i="3" s="1"/>
  <c r="G4" i="3" l="1"/>
  <c r="D5" i="3"/>
  <c r="C6" i="3"/>
  <c r="E5" i="3"/>
  <c r="F5" i="3" s="1"/>
  <c r="G5" i="3" l="1"/>
  <c r="D6" i="3"/>
  <c r="C7" i="3"/>
  <c r="E6" i="3"/>
  <c r="F6" i="3" s="1"/>
  <c r="G6" i="3" l="1"/>
  <c r="D7" i="3"/>
  <c r="E7" i="3"/>
  <c r="F7" i="3" s="1"/>
  <c r="C8" i="3"/>
  <c r="G7" i="3" l="1"/>
  <c r="C9" i="3"/>
  <c r="D8" i="3"/>
  <c r="E8" i="3"/>
  <c r="F8" i="3" s="1"/>
  <c r="G8" i="3" l="1"/>
  <c r="E9" i="3"/>
  <c r="F9" i="3" s="1"/>
  <c r="C10" i="3"/>
  <c r="D9" i="3"/>
  <c r="G9" i="3" l="1"/>
  <c r="D10" i="3"/>
  <c r="E10" i="3"/>
  <c r="F10" i="3" s="1"/>
  <c r="C11" i="3"/>
  <c r="G10" i="3" l="1"/>
  <c r="D11" i="3"/>
  <c r="E11" i="3"/>
  <c r="F11" i="3" s="1"/>
  <c r="C12" i="3"/>
  <c r="G11" i="3" l="1"/>
  <c r="E12" i="3"/>
  <c r="F12" i="3" s="1"/>
  <c r="C13" i="3"/>
  <c r="D12" i="3"/>
  <c r="G12" i="3" l="1"/>
  <c r="E13" i="3"/>
  <c r="F13" i="3" s="1"/>
  <c r="D13" i="3"/>
  <c r="C14" i="3"/>
  <c r="G13" i="3" l="1"/>
  <c r="C15" i="3"/>
  <c r="E14" i="3"/>
  <c r="F14" i="3" s="1"/>
  <c r="D14" i="3"/>
  <c r="G14" i="3" l="1"/>
  <c r="G15" i="3"/>
  <c r="D15" i="3"/>
  <c r="F15" i="3"/>
  <c r="E15" i="3"/>
  <c r="C16" i="3"/>
  <c r="G16" i="3" l="1"/>
  <c r="C17" i="3"/>
  <c r="F16" i="3"/>
  <c r="E16" i="3"/>
  <c r="D16" i="3"/>
  <c r="D17" i="3" l="1"/>
  <c r="E17" i="3"/>
  <c r="G17" i="3"/>
  <c r="F17" i="3"/>
  <c r="C18" i="3"/>
  <c r="G18" i="3" l="1"/>
  <c r="D18" i="3"/>
  <c r="E18" i="3"/>
  <c r="C19" i="3"/>
  <c r="F18" i="3"/>
  <c r="D19" i="3" l="1"/>
  <c r="E19" i="3"/>
  <c r="G19" i="3"/>
  <c r="F19" i="3"/>
  <c r="C20" i="3"/>
  <c r="E20" i="3" l="1"/>
  <c r="C21" i="3"/>
  <c r="G20" i="3"/>
  <c r="D20" i="3"/>
  <c r="F20" i="3"/>
  <c r="D21" i="3" l="1"/>
  <c r="C22" i="3"/>
  <c r="G21" i="3"/>
  <c r="F21" i="3"/>
  <c r="E21" i="3"/>
  <c r="G22" i="3" l="1"/>
  <c r="C23" i="3"/>
  <c r="E22" i="3"/>
  <c r="F22" i="3"/>
  <c r="D22" i="3"/>
  <c r="D23" i="3" l="1"/>
  <c r="G23" i="3"/>
  <c r="E23" i="3"/>
  <c r="F23" i="3"/>
  <c r="C24" i="3"/>
  <c r="F24" i="3" l="1"/>
  <c r="G24" i="3"/>
  <c r="E24" i="3"/>
  <c r="C25" i="3"/>
  <c r="D24" i="3"/>
  <c r="E25" i="3" l="1"/>
  <c r="D25" i="3"/>
  <c r="F25" i="3"/>
  <c r="G25" i="3"/>
  <c r="C26" i="3"/>
  <c r="F26" i="3" l="1"/>
  <c r="E26" i="3"/>
  <c r="G26" i="3"/>
  <c r="D26" i="3"/>
  <c r="C27" i="3"/>
  <c r="G27" i="3" l="1"/>
  <c r="F27" i="3"/>
  <c r="E27" i="3"/>
  <c r="D27" i="3"/>
  <c r="C28" i="3"/>
  <c r="G28" i="3" l="1"/>
  <c r="C29" i="3"/>
  <c r="E28" i="3"/>
  <c r="D28" i="3"/>
  <c r="F28" i="3"/>
  <c r="E29" i="3" l="1"/>
  <c r="G29" i="3"/>
  <c r="F29" i="3"/>
  <c r="D29" i="3"/>
  <c r="C30" i="3"/>
  <c r="G30" i="3" l="1"/>
  <c r="D30" i="3"/>
  <c r="C31" i="3"/>
  <c r="F30" i="3"/>
  <c r="E30" i="3"/>
  <c r="F31" i="3" l="1"/>
  <c r="G31" i="3"/>
  <c r="D31" i="3"/>
  <c r="E31" i="3"/>
  <c r="C32" i="3"/>
  <c r="F32" i="3" l="1"/>
  <c r="E32" i="3"/>
  <c r="D32" i="3"/>
  <c r="G32" i="3"/>
  <c r="C33" i="3"/>
  <c r="E33" i="3" l="1"/>
  <c r="F33" i="3"/>
  <c r="D33" i="3"/>
  <c r="G33" i="3"/>
  <c r="C34" i="3"/>
  <c r="D34" i="3" l="1"/>
  <c r="E34" i="3"/>
  <c r="F34" i="3"/>
  <c r="G34" i="3"/>
  <c r="C35" i="3"/>
  <c r="E35" i="3" l="1"/>
  <c r="D35" i="3"/>
  <c r="G35" i="3"/>
  <c r="F35" i="3"/>
  <c r="C36" i="3"/>
  <c r="C37" i="3" l="1"/>
  <c r="D36" i="3"/>
  <c r="E36" i="3"/>
  <c r="F36" i="3"/>
  <c r="G36" i="3"/>
  <c r="C38" i="3" l="1"/>
  <c r="E37" i="3"/>
  <c r="D37" i="3"/>
  <c r="F37" i="3"/>
  <c r="G37" i="3"/>
  <c r="E38" i="3" l="1"/>
  <c r="F38" i="3"/>
  <c r="C39" i="3"/>
  <c r="G38" i="3"/>
  <c r="D38" i="3"/>
  <c r="E39" i="3" l="1"/>
  <c r="G39" i="3"/>
  <c r="D39" i="3"/>
  <c r="F39" i="3"/>
  <c r="C40" i="3"/>
  <c r="E40" i="3" l="1"/>
  <c r="C41" i="3"/>
  <c r="G40" i="3"/>
  <c r="F40" i="3"/>
  <c r="D40" i="3"/>
  <c r="D41" i="3" l="1"/>
  <c r="E41" i="3"/>
  <c r="C42" i="3"/>
  <c r="F41" i="3"/>
  <c r="G41" i="3"/>
  <c r="G42" i="3" l="1"/>
  <c r="B2" i="2" s="1"/>
  <c r="B11" i="4" s="1"/>
  <c r="E42" i="3"/>
  <c r="F42" i="3"/>
  <c r="D42" i="3"/>
  <c r="B1" i="2" l="1"/>
  <c r="B12" i="4" s="1"/>
  <c r="B15" i="4" s="1"/>
  <c r="G3" i="4" l="1"/>
  <c r="B14" i="4"/>
</calcChain>
</file>

<file path=xl/sharedStrings.xml><?xml version="1.0" encoding="utf-8"?>
<sst xmlns="http://schemas.openxmlformats.org/spreadsheetml/2006/main" count="44" uniqueCount="35">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</sst>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 _-;\-* #,##0.00\ _ _-;_-* &quot;-&quot;??\ _ _-;_-@_-"/>
    <numFmt numFmtId="164" formatCode="_-* #,##0.00\ _դ_ր_._-;\-* #,##0.00\ _դ_ր_._-;_-* &quot;-&quot;??\ _դ_ր_.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0.0000000"/>
    <numFmt numFmtId="171" formatCode="_-* #,##0.0000000\ _դ_ր_._-;\-* #,##0.0000000\ _դ_ր_._-;_-* &quot;-&quot;??\ _դ_ր_.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169" fontId="3" fillId="2" borderId="2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169" fontId="3" fillId="3" borderId="2" xfId="0" applyNumberFormat="1" applyFont="1" applyFill="1" applyBorder="1"/>
    <xf numFmtId="166" fontId="0" fillId="0" borderId="0" xfId="0" applyNumberFormat="1"/>
    <xf numFmtId="170" fontId="3" fillId="2" borderId="2" xfId="0" applyNumberFormat="1" applyFont="1" applyFill="1" applyBorder="1"/>
    <xf numFmtId="164" fontId="0" fillId="0" borderId="0" xfId="1" applyNumberFormat="1" applyFont="1"/>
    <xf numFmtId="169" fontId="0" fillId="0" borderId="0" xfId="0" applyNumberFormat="1"/>
    <xf numFmtId="171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1" applyFont="1" applyBorder="1"/>
    <xf numFmtId="14" fontId="0" fillId="0" borderId="5" xfId="0" applyNumberFormat="1" applyBorder="1"/>
    <xf numFmtId="164" fontId="0" fillId="0" borderId="7" xfId="1" applyFont="1" applyBorder="1"/>
    <xf numFmtId="0" fontId="0" fillId="0" borderId="0" xfId="0" applyBorder="1"/>
    <xf numFmtId="3" fontId="0" fillId="0" borderId="0" xfId="0" applyNumberFormat="1"/>
    <xf numFmtId="43" fontId="0" fillId="0" borderId="0" xfId="0" applyNumberFormat="1"/>
    <xf numFmtId="167" fontId="0" fillId="0" borderId="0" xfId="3" applyNumberFormat="1" applyFont="1"/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9" workbookViewId="0">
      <selection activeCell="F2" sqref="F2:G52"/>
    </sheetView>
  </sheetViews>
  <sheetFormatPr defaultRowHeight="15" x14ac:dyDescent="0.2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4" ht="15.75" thickBot="1" x14ac:dyDescent="0.3">
      <c r="A1" t="s">
        <v>10</v>
      </c>
      <c r="B1" s="24">
        <v>100</v>
      </c>
      <c r="F1" s="23"/>
      <c r="G1" s="23"/>
      <c r="M1" t="s">
        <v>31</v>
      </c>
      <c r="N1" t="s">
        <v>31</v>
      </c>
    </row>
    <row r="2" spans="1:14" x14ac:dyDescent="0.25">
      <c r="A2" t="s">
        <v>11</v>
      </c>
      <c r="B2" s="26">
        <v>0.105</v>
      </c>
      <c r="F2" s="17" t="s">
        <v>15</v>
      </c>
      <c r="G2" s="18" t="s">
        <v>34</v>
      </c>
      <c r="M2" t="s">
        <v>32</v>
      </c>
      <c r="N2" t="s">
        <v>32</v>
      </c>
    </row>
    <row r="3" spans="1:14" x14ac:dyDescent="0.25">
      <c r="A3" t="s">
        <v>12</v>
      </c>
      <c r="B3">
        <v>2.25</v>
      </c>
      <c r="F3" s="19"/>
      <c r="G3" s="20">
        <f>+B11</f>
        <v>99.999999999999929</v>
      </c>
    </row>
    <row r="4" spans="1:14" x14ac:dyDescent="0.25">
      <c r="A4" t="s">
        <v>13</v>
      </c>
      <c r="B4">
        <v>4</v>
      </c>
      <c r="F4" s="21">
        <v>44232</v>
      </c>
      <c r="G4" s="20">
        <f t="dataTable" ref="G4:G96" dt2D="0" dtr="0" r1="B7"/>
        <v>99.999999999999929</v>
      </c>
    </row>
    <row r="5" spans="1:14" x14ac:dyDescent="0.25">
      <c r="A5" t="s">
        <v>20</v>
      </c>
      <c r="B5" s="3">
        <v>44232</v>
      </c>
      <c r="F5" s="21">
        <v>44233</v>
      </c>
      <c r="G5" s="20">
        <v>100.02879456904532</v>
      </c>
    </row>
    <row r="6" spans="1:14" x14ac:dyDescent="0.25">
      <c r="A6" t="s">
        <v>14</v>
      </c>
      <c r="B6" s="3">
        <v>44321</v>
      </c>
      <c r="F6" s="21">
        <v>44234</v>
      </c>
      <c r="G6" s="20">
        <v>100.05759742936279</v>
      </c>
    </row>
    <row r="7" spans="1:14" x14ac:dyDescent="0.25">
      <c r="A7" t="s">
        <v>15</v>
      </c>
      <c r="B7" s="3">
        <v>44232</v>
      </c>
      <c r="F7" s="21">
        <v>44235</v>
      </c>
      <c r="G7" s="20">
        <v>100.08640858333973</v>
      </c>
    </row>
    <row r="8" spans="1:14" x14ac:dyDescent="0.25">
      <c r="A8" t="s">
        <v>29</v>
      </c>
      <c r="B8" s="1">
        <v>10.5</v>
      </c>
      <c r="F8" s="21">
        <v>44236</v>
      </c>
      <c r="G8" s="20">
        <v>100.11522803336433</v>
      </c>
    </row>
    <row r="9" spans="1:14" x14ac:dyDescent="0.25">
      <c r="A9" t="s">
        <v>33</v>
      </c>
      <c r="B9" s="1" t="s">
        <v>32</v>
      </c>
      <c r="F9" s="21">
        <v>44237</v>
      </c>
      <c r="G9" s="20">
        <v>100.14405578182534</v>
      </c>
    </row>
    <row r="10" spans="1:14" ht="15.75" thickBot="1" x14ac:dyDescent="0.3">
      <c r="F10" s="21">
        <v>44238</v>
      </c>
      <c r="G10" s="20">
        <v>100.17289183111228</v>
      </c>
    </row>
    <row r="11" spans="1:14" ht="30.75" thickBot="1" x14ac:dyDescent="0.3">
      <c r="A11" s="8" t="s">
        <v>24</v>
      </c>
      <c r="B11" s="13">
        <f>IF(ISERROR(MATCH(Sheet2!B14,Sheet3!B3:B42,0)),Sheet2!B2,Sheet2!B2-100*B2/B4)</f>
        <v>99.999999999999929</v>
      </c>
      <c r="D11" s="16"/>
      <c r="F11" s="21">
        <v>44239</v>
      </c>
      <c r="G11" s="20">
        <v>100.20173618361538</v>
      </c>
    </row>
    <row r="12" spans="1:14" ht="30.75" thickBot="1" x14ac:dyDescent="0.3">
      <c r="A12" s="8" t="s">
        <v>25</v>
      </c>
      <c r="B12" s="9">
        <f>+Sheet2!B1</f>
        <v>99.999999999999929</v>
      </c>
      <c r="F12" s="21">
        <v>44240</v>
      </c>
      <c r="G12" s="20">
        <v>100.23058884172545</v>
      </c>
    </row>
    <row r="13" spans="1:14" ht="15.75" thickBot="1" x14ac:dyDescent="0.3">
      <c r="F13" s="21">
        <v>44241</v>
      </c>
      <c r="G13" s="20">
        <v>100.25944980783409</v>
      </c>
    </row>
    <row r="14" spans="1:14" ht="15.75" thickBot="1" x14ac:dyDescent="0.3">
      <c r="A14" s="10" t="s">
        <v>26</v>
      </c>
      <c r="B14" s="11">
        <f>+B11/100*B1</f>
        <v>99.999999999999929</v>
      </c>
      <c r="F14" s="21">
        <v>44242</v>
      </c>
      <c r="G14" s="20">
        <v>100.28831908433352</v>
      </c>
    </row>
    <row r="15" spans="1:14" ht="15.75" thickBot="1" x14ac:dyDescent="0.3">
      <c r="A15" s="10" t="s">
        <v>27</v>
      </c>
      <c r="B15" s="11">
        <f>+B12/100*B1</f>
        <v>99.999999999999929</v>
      </c>
      <c r="F15" s="21">
        <v>44243</v>
      </c>
      <c r="G15" s="20">
        <v>100.31719667361673</v>
      </c>
    </row>
    <row r="16" spans="1:14" x14ac:dyDescent="0.25">
      <c r="F16" s="21">
        <v>44244</v>
      </c>
      <c r="G16" s="20">
        <v>100.34608257807733</v>
      </c>
    </row>
    <row r="17" spans="6:7" x14ac:dyDescent="0.25">
      <c r="F17" s="21">
        <v>44245</v>
      </c>
      <c r="G17" s="20">
        <v>100.37497680010961</v>
      </c>
    </row>
    <row r="18" spans="6:7" x14ac:dyDescent="0.25">
      <c r="F18" s="21">
        <v>44246</v>
      </c>
      <c r="G18" s="20">
        <v>100.40387934210861</v>
      </c>
    </row>
    <row r="19" spans="6:7" x14ac:dyDescent="0.25">
      <c r="F19" s="21">
        <v>44247</v>
      </c>
      <c r="G19" s="20">
        <v>100.43279020647005</v>
      </c>
    </row>
    <row r="20" spans="6:7" x14ac:dyDescent="0.25">
      <c r="F20" s="21">
        <v>44248</v>
      </c>
      <c r="G20" s="20">
        <v>100.46170939559026</v>
      </c>
    </row>
    <row r="21" spans="6:7" x14ac:dyDescent="0.25">
      <c r="F21" s="21">
        <v>44249</v>
      </c>
      <c r="G21" s="20">
        <v>100.49063691186635</v>
      </c>
    </row>
    <row r="22" spans="6:7" x14ac:dyDescent="0.25">
      <c r="F22" s="21">
        <v>44250</v>
      </c>
      <c r="G22" s="20">
        <v>100.5195727576961</v>
      </c>
    </row>
    <row r="23" spans="6:7" x14ac:dyDescent="0.25">
      <c r="F23" s="21">
        <v>44251</v>
      </c>
      <c r="G23" s="20">
        <v>100.54851693547793</v>
      </c>
    </row>
    <row r="24" spans="6:7" x14ac:dyDescent="0.25">
      <c r="F24" s="21">
        <v>44252</v>
      </c>
      <c r="G24" s="20">
        <v>100.57746944761104</v>
      </c>
    </row>
    <row r="25" spans="6:7" x14ac:dyDescent="0.25">
      <c r="F25" s="21">
        <v>44253</v>
      </c>
      <c r="G25" s="20">
        <v>100.60643029649523</v>
      </c>
    </row>
    <row r="26" spans="6:7" x14ac:dyDescent="0.25">
      <c r="F26" s="21">
        <v>44254</v>
      </c>
      <c r="G26" s="20">
        <v>100.63539948453108</v>
      </c>
    </row>
    <row r="27" spans="6:7" x14ac:dyDescent="0.25">
      <c r="F27" s="21">
        <v>44255</v>
      </c>
      <c r="G27" s="20">
        <v>100.66437701411976</v>
      </c>
    </row>
    <row r="28" spans="6:7" x14ac:dyDescent="0.25">
      <c r="F28" s="21">
        <v>44256</v>
      </c>
      <c r="G28" s="20">
        <v>100.75135967622552</v>
      </c>
    </row>
    <row r="29" spans="6:7" x14ac:dyDescent="0.25">
      <c r="F29" s="21">
        <v>44257</v>
      </c>
      <c r="G29" s="20">
        <v>100.78037059605165</v>
      </c>
    </row>
    <row r="30" spans="6:7" x14ac:dyDescent="0.25">
      <c r="F30" s="21">
        <v>44258</v>
      </c>
      <c r="G30" s="20">
        <v>100.80938986944713</v>
      </c>
    </row>
    <row r="31" spans="6:7" x14ac:dyDescent="0.25">
      <c r="F31" s="21">
        <v>44259</v>
      </c>
      <c r="G31" s="20">
        <v>100.83841749881734</v>
      </c>
    </row>
    <row r="32" spans="6:7" x14ac:dyDescent="0.25">
      <c r="F32" s="21">
        <v>44260</v>
      </c>
      <c r="G32" s="20">
        <v>100.86745348656831</v>
      </c>
    </row>
    <row r="33" spans="6:7" x14ac:dyDescent="0.25">
      <c r="F33" s="21">
        <v>44261</v>
      </c>
      <c r="G33" s="20">
        <v>100.89649783510683</v>
      </c>
    </row>
    <row r="34" spans="6:7" x14ac:dyDescent="0.25">
      <c r="F34" s="21">
        <v>44262</v>
      </c>
      <c r="G34" s="20">
        <v>100.92555054684036</v>
      </c>
    </row>
    <row r="35" spans="6:7" x14ac:dyDescent="0.25">
      <c r="F35" s="21">
        <v>44263</v>
      </c>
      <c r="G35" s="20">
        <v>100.95461162417701</v>
      </c>
    </row>
    <row r="36" spans="6:7" x14ac:dyDescent="0.25">
      <c r="F36" s="21">
        <v>44264</v>
      </c>
      <c r="G36" s="20">
        <v>100.98368106952564</v>
      </c>
    </row>
    <row r="37" spans="6:7" x14ac:dyDescent="0.25">
      <c r="F37" s="21">
        <v>44265</v>
      </c>
      <c r="G37" s="20">
        <v>101.01275888529578</v>
      </c>
    </row>
    <row r="38" spans="6:7" x14ac:dyDescent="0.25">
      <c r="F38" s="21">
        <v>44266</v>
      </c>
      <c r="G38" s="20">
        <v>101.04184507389766</v>
      </c>
    </row>
    <row r="39" spans="6:7" x14ac:dyDescent="0.25">
      <c r="F39" s="21">
        <v>44267</v>
      </c>
      <c r="G39" s="20">
        <v>101.07093963774221</v>
      </c>
    </row>
    <row r="40" spans="6:7" x14ac:dyDescent="0.25">
      <c r="F40" s="21">
        <v>44268</v>
      </c>
      <c r="G40" s="20">
        <v>101.10004257924102</v>
      </c>
    </row>
    <row r="41" spans="6:7" x14ac:dyDescent="0.25">
      <c r="F41" s="21">
        <v>44269</v>
      </c>
      <c r="G41" s="20">
        <v>101.12915390080641</v>
      </c>
    </row>
    <row r="42" spans="6:7" x14ac:dyDescent="0.25">
      <c r="F42" s="21">
        <v>44270</v>
      </c>
      <c r="G42" s="20">
        <v>101.15827360485142</v>
      </c>
    </row>
    <row r="43" spans="6:7" x14ac:dyDescent="0.25">
      <c r="F43" s="21">
        <v>44271</v>
      </c>
      <c r="G43" s="20">
        <v>101.18740169378968</v>
      </c>
    </row>
    <row r="44" spans="6:7" x14ac:dyDescent="0.25">
      <c r="F44" s="21">
        <v>44272</v>
      </c>
      <c r="G44" s="20">
        <v>101.21653817003565</v>
      </c>
    </row>
    <row r="45" spans="6:7" x14ac:dyDescent="0.25">
      <c r="F45" s="21">
        <v>44273</v>
      </c>
      <c r="G45" s="20">
        <v>101.24568303600438</v>
      </c>
    </row>
    <row r="46" spans="6:7" x14ac:dyDescent="0.25">
      <c r="F46" s="21">
        <v>44274</v>
      </c>
      <c r="G46" s="20">
        <v>101.27483629411165</v>
      </c>
    </row>
    <row r="47" spans="6:7" x14ac:dyDescent="0.25">
      <c r="F47" s="21">
        <v>44275</v>
      </c>
      <c r="G47" s="20">
        <v>101.30399794677398</v>
      </c>
    </row>
    <row r="48" spans="6:7" x14ac:dyDescent="0.25">
      <c r="F48" s="21">
        <v>44276</v>
      </c>
      <c r="G48" s="20">
        <v>101.33316799640849</v>
      </c>
    </row>
    <row r="49" spans="6:7" x14ac:dyDescent="0.25">
      <c r="F49" s="21">
        <v>44277</v>
      </c>
      <c r="G49" s="20">
        <v>101.36234644543312</v>
      </c>
    </row>
    <row r="50" spans="6:7" x14ac:dyDescent="0.25">
      <c r="F50" s="21">
        <v>44278</v>
      </c>
      <c r="G50" s="20">
        <v>101.39153329626637</v>
      </c>
    </row>
    <row r="51" spans="6:7" x14ac:dyDescent="0.25">
      <c r="F51" s="21">
        <v>44279</v>
      </c>
      <c r="G51" s="20">
        <v>101.42072855132754</v>
      </c>
    </row>
    <row r="52" spans="6:7" x14ac:dyDescent="0.25">
      <c r="F52" s="21">
        <v>44280</v>
      </c>
      <c r="G52" s="20">
        <v>101.4499322130366</v>
      </c>
    </row>
    <row r="53" spans="6:7" x14ac:dyDescent="0.25">
      <c r="F53" s="21">
        <v>44281</v>
      </c>
      <c r="G53" s="20">
        <v>101.47914428381419</v>
      </c>
    </row>
    <row r="54" spans="6:7" x14ac:dyDescent="0.25">
      <c r="F54" s="21">
        <v>44282</v>
      </c>
      <c r="G54" s="20">
        <v>101.50836476608168</v>
      </c>
    </row>
    <row r="55" spans="6:7" x14ac:dyDescent="0.25">
      <c r="F55" s="21">
        <v>44283</v>
      </c>
      <c r="G55" s="20">
        <v>101.53759366226109</v>
      </c>
    </row>
    <row r="56" spans="6:7" x14ac:dyDescent="0.25">
      <c r="F56" s="21">
        <v>44284</v>
      </c>
      <c r="G56" s="20">
        <v>101.5668309747752</v>
      </c>
    </row>
    <row r="57" spans="6:7" x14ac:dyDescent="0.25">
      <c r="F57" s="21">
        <v>44285</v>
      </c>
      <c r="G57" s="20">
        <v>101.59607670604744</v>
      </c>
    </row>
    <row r="58" spans="6:7" x14ac:dyDescent="0.25">
      <c r="F58" s="21">
        <v>44286</v>
      </c>
      <c r="G58" s="20">
        <v>101.59607670604744</v>
      </c>
    </row>
    <row r="59" spans="6:7" x14ac:dyDescent="0.25">
      <c r="F59" s="21">
        <v>44287</v>
      </c>
      <c r="G59" s="20">
        <v>101.62533085850197</v>
      </c>
    </row>
    <row r="60" spans="6:7" x14ac:dyDescent="0.25">
      <c r="F60" s="21">
        <v>44288</v>
      </c>
      <c r="G60" s="20">
        <v>101.65459343456365</v>
      </c>
    </row>
    <row r="61" spans="6:7" x14ac:dyDescent="0.25">
      <c r="F61" s="21">
        <v>44289</v>
      </c>
      <c r="G61" s="20">
        <v>101.68386443665797</v>
      </c>
    </row>
    <row r="62" spans="6:7" x14ac:dyDescent="0.25">
      <c r="F62" s="21">
        <v>44290</v>
      </c>
      <c r="G62" s="20">
        <v>101.7131438672112</v>
      </c>
    </row>
    <row r="63" spans="6:7" x14ac:dyDescent="0.25">
      <c r="F63" s="21">
        <v>44291</v>
      </c>
      <c r="G63" s="20">
        <v>101.74243172865029</v>
      </c>
    </row>
    <row r="64" spans="6:7" x14ac:dyDescent="0.25">
      <c r="F64" s="21">
        <v>44292</v>
      </c>
      <c r="G64" s="20">
        <v>101.77172802340287</v>
      </c>
    </row>
    <row r="65" spans="6:7" x14ac:dyDescent="0.25">
      <c r="F65" s="21">
        <v>44293</v>
      </c>
      <c r="G65" s="20">
        <v>101.80103275389725</v>
      </c>
    </row>
    <row r="66" spans="6:7" x14ac:dyDescent="0.25">
      <c r="F66" s="21">
        <v>44294</v>
      </c>
      <c r="G66" s="20">
        <v>101.83034592256249</v>
      </c>
    </row>
    <row r="67" spans="6:7" x14ac:dyDescent="0.25">
      <c r="F67" s="21">
        <v>44295</v>
      </c>
      <c r="G67" s="20">
        <v>101.85966753182834</v>
      </c>
    </row>
    <row r="68" spans="6:7" x14ac:dyDescent="0.25">
      <c r="F68" s="21">
        <v>44296</v>
      </c>
      <c r="G68" s="20">
        <v>101.88899758412519</v>
      </c>
    </row>
    <row r="69" spans="6:7" x14ac:dyDescent="0.25">
      <c r="F69" s="21">
        <v>44297</v>
      </c>
      <c r="G69" s="20">
        <v>101.91833608188421</v>
      </c>
    </row>
    <row r="70" spans="6:7" x14ac:dyDescent="0.25">
      <c r="F70" s="21">
        <v>44298</v>
      </c>
      <c r="G70" s="20">
        <v>101.94768302753722</v>
      </c>
    </row>
    <row r="71" spans="6:7" x14ac:dyDescent="0.25">
      <c r="F71" s="21">
        <v>44299</v>
      </c>
      <c r="G71" s="20">
        <v>101.97703842351677</v>
      </c>
    </row>
    <row r="72" spans="6:7" x14ac:dyDescent="0.25">
      <c r="F72" s="21">
        <v>44300</v>
      </c>
      <c r="G72" s="20">
        <v>102.00640227225607</v>
      </c>
    </row>
    <row r="73" spans="6:7" x14ac:dyDescent="0.25">
      <c r="F73" s="21">
        <v>44301</v>
      </c>
      <c r="G73" s="20">
        <v>102.03577457618908</v>
      </c>
    </row>
    <row r="74" spans="6:7" x14ac:dyDescent="0.25">
      <c r="F74" s="21">
        <v>44302</v>
      </c>
      <c r="G74" s="20">
        <v>102.06515533775043</v>
      </c>
    </row>
    <row r="75" spans="6:7" x14ac:dyDescent="0.25">
      <c r="F75" s="21">
        <v>44303</v>
      </c>
      <c r="G75" s="20">
        <v>102.09454455937544</v>
      </c>
    </row>
    <row r="76" spans="6:7" x14ac:dyDescent="0.25">
      <c r="F76" s="21">
        <v>44304</v>
      </c>
      <c r="G76" s="20">
        <v>102.12394224350018</v>
      </c>
    </row>
    <row r="77" spans="6:7" x14ac:dyDescent="0.25">
      <c r="F77" s="21">
        <v>44305</v>
      </c>
      <c r="G77" s="20">
        <v>102.15334839256137</v>
      </c>
    </row>
    <row r="78" spans="6:7" x14ac:dyDescent="0.25">
      <c r="F78" s="21">
        <v>44306</v>
      </c>
      <c r="G78" s="20">
        <v>102.18276300899643</v>
      </c>
    </row>
    <row r="79" spans="6:7" x14ac:dyDescent="0.25">
      <c r="F79" s="21">
        <v>44307</v>
      </c>
      <c r="G79" s="20">
        <v>102.21218609524355</v>
      </c>
    </row>
    <row r="80" spans="6:7" x14ac:dyDescent="0.25">
      <c r="F80" s="21">
        <v>44308</v>
      </c>
      <c r="G80" s="20">
        <v>102.24161765374154</v>
      </c>
    </row>
    <row r="81" spans="6:7" x14ac:dyDescent="0.25">
      <c r="F81" s="21">
        <v>44309</v>
      </c>
      <c r="G81" s="20">
        <v>102.27105768692999</v>
      </c>
    </row>
    <row r="82" spans="6:7" x14ac:dyDescent="0.25">
      <c r="F82" s="21">
        <v>44310</v>
      </c>
      <c r="G82" s="20">
        <v>102.30050619724911</v>
      </c>
    </row>
    <row r="83" spans="6:7" x14ac:dyDescent="0.25">
      <c r="F83" s="21">
        <v>44311</v>
      </c>
      <c r="G83" s="20">
        <v>102.32996318713987</v>
      </c>
    </row>
    <row r="84" spans="6:7" x14ac:dyDescent="0.25">
      <c r="F84" s="21">
        <v>44312</v>
      </c>
      <c r="G84" s="20">
        <v>102.35942865904391</v>
      </c>
    </row>
    <row r="85" spans="6:7" x14ac:dyDescent="0.25">
      <c r="F85" s="21">
        <v>44313</v>
      </c>
      <c r="G85" s="20">
        <v>102.38890261540361</v>
      </c>
    </row>
    <row r="86" spans="6:7" x14ac:dyDescent="0.25">
      <c r="F86" s="21">
        <v>44314</v>
      </c>
      <c r="G86" s="20">
        <v>102.41838505866203</v>
      </c>
    </row>
    <row r="87" spans="6:7" x14ac:dyDescent="0.25">
      <c r="F87" s="21">
        <v>44315</v>
      </c>
      <c r="G87" s="20">
        <v>102.4478759912629</v>
      </c>
    </row>
    <row r="88" spans="6:7" x14ac:dyDescent="0.25">
      <c r="F88" s="21">
        <v>44316</v>
      </c>
      <c r="G88" s="20">
        <v>102.47737541565076</v>
      </c>
    </row>
    <row r="89" spans="6:7" x14ac:dyDescent="0.25">
      <c r="F89" s="21">
        <v>44317</v>
      </c>
      <c r="G89" s="20">
        <v>102.50688333427073</v>
      </c>
    </row>
    <row r="90" spans="6:7" x14ac:dyDescent="0.25">
      <c r="F90" s="21">
        <v>44318</v>
      </c>
      <c r="G90" s="20">
        <v>102.53639974956869</v>
      </c>
    </row>
    <row r="91" spans="6:7" x14ac:dyDescent="0.25">
      <c r="F91" s="21">
        <v>44319</v>
      </c>
      <c r="G91" s="20">
        <v>102.56592466399123</v>
      </c>
    </row>
    <row r="92" spans="6:7" x14ac:dyDescent="0.25">
      <c r="F92" s="21">
        <v>44320</v>
      </c>
      <c r="G92" s="20">
        <v>102.59545807998566</v>
      </c>
    </row>
    <row r="93" spans="6:7" x14ac:dyDescent="0.25">
      <c r="F93" s="21">
        <v>44321</v>
      </c>
      <c r="G93" s="20">
        <v>99.999999999999915</v>
      </c>
    </row>
    <row r="94" spans="6:7" x14ac:dyDescent="0.25">
      <c r="F94" s="21">
        <v>44322</v>
      </c>
      <c r="G94" s="20">
        <v>100.02879456904532</v>
      </c>
    </row>
    <row r="95" spans="6:7" x14ac:dyDescent="0.25">
      <c r="F95" s="21">
        <v>44323</v>
      </c>
      <c r="G95" s="20">
        <v>100.0575974293628</v>
      </c>
    </row>
    <row r="96" spans="6:7" ht="15.75" thickBot="1" x14ac:dyDescent="0.3">
      <c r="F96" s="21">
        <v>44324</v>
      </c>
      <c r="G96" s="22">
        <v>100.08640858333973</v>
      </c>
    </row>
    <row r="97" spans="6:6" x14ac:dyDescent="0.25">
      <c r="F97" s="21"/>
    </row>
    <row r="98" spans="6:6" x14ac:dyDescent="0.25">
      <c r="F98" s="21">
        <v>43638</v>
      </c>
    </row>
    <row r="99" spans="6:6" x14ac:dyDescent="0.25">
      <c r="F99" s="21">
        <v>43639</v>
      </c>
    </row>
    <row r="100" spans="6:6" x14ac:dyDescent="0.25">
      <c r="F100" s="21">
        <v>43640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31" workbookViewId="0">
      <selection activeCell="B5" sqref="B5"/>
    </sheetView>
  </sheetViews>
  <sheetFormatPr defaultRowHeight="15" x14ac:dyDescent="0.25"/>
  <cols>
    <col min="2" max="2" width="19.28515625" bestFit="1" customWidth="1"/>
  </cols>
  <sheetData>
    <row r="1" spans="1:2" x14ac:dyDescent="0.25">
      <c r="A1" s="17" t="s">
        <v>15</v>
      </c>
      <c r="B1" s="18" t="s">
        <v>34</v>
      </c>
    </row>
    <row r="2" spans="1:2" x14ac:dyDescent="0.25">
      <c r="A2" s="19"/>
      <c r="B2" s="20"/>
    </row>
    <row r="3" spans="1:2" x14ac:dyDescent="0.25">
      <c r="A3" s="21">
        <v>44232</v>
      </c>
      <c r="B3" s="20">
        <v>100.00000000000007</v>
      </c>
    </row>
    <row r="4" spans="1:2" x14ac:dyDescent="0.25">
      <c r="A4" s="21">
        <v>44233</v>
      </c>
      <c r="B4" s="20">
        <v>100.0146266101691</v>
      </c>
    </row>
    <row r="5" spans="1:2" x14ac:dyDescent="0.25">
      <c r="A5" s="21">
        <v>44234</v>
      </c>
      <c r="B5" s="20">
        <v>100.02925535971544</v>
      </c>
    </row>
    <row r="6" spans="1:2" x14ac:dyDescent="0.25">
      <c r="A6" s="21">
        <v>44235</v>
      </c>
      <c r="B6" s="20">
        <v>100.04388624895195</v>
      </c>
    </row>
    <row r="7" spans="1:2" x14ac:dyDescent="0.25">
      <c r="A7" s="21">
        <v>44236</v>
      </c>
      <c r="B7" s="20">
        <v>100.0585192781916</v>
      </c>
    </row>
    <row r="8" spans="1:2" x14ac:dyDescent="0.25">
      <c r="A8" s="21">
        <v>44237</v>
      </c>
      <c r="B8" s="20">
        <v>100.07315444774736</v>
      </c>
    </row>
    <row r="9" spans="1:2" x14ac:dyDescent="0.25">
      <c r="A9" s="21">
        <v>44238</v>
      </c>
      <c r="B9" s="20">
        <v>100.08779175793234</v>
      </c>
    </row>
    <row r="10" spans="1:2" x14ac:dyDescent="0.25">
      <c r="A10" s="21">
        <v>44239</v>
      </c>
      <c r="B10" s="20">
        <v>100.10243120905963</v>
      </c>
    </row>
    <row r="11" spans="1:2" x14ac:dyDescent="0.25">
      <c r="A11" s="21">
        <v>44240</v>
      </c>
      <c r="B11" s="20">
        <v>100.11707280144235</v>
      </c>
    </row>
    <row r="12" spans="1:2" x14ac:dyDescent="0.25">
      <c r="A12" s="21">
        <v>44241</v>
      </c>
      <c r="B12" s="20">
        <v>100.13171653539374</v>
      </c>
    </row>
    <row r="13" spans="1:2" x14ac:dyDescent="0.25">
      <c r="A13" s="21">
        <v>44242</v>
      </c>
      <c r="B13" s="20">
        <v>100.14636241122697</v>
      </c>
    </row>
    <row r="14" spans="1:2" x14ac:dyDescent="0.25">
      <c r="A14" s="21">
        <v>44243</v>
      </c>
      <c r="B14" s="20">
        <v>100.16101042925538</v>
      </c>
    </row>
    <row r="15" spans="1:2" x14ac:dyDescent="0.25">
      <c r="A15" s="21">
        <v>44244</v>
      </c>
      <c r="B15" s="20">
        <v>100.17566058979229</v>
      </c>
    </row>
    <row r="16" spans="1:2" x14ac:dyDescent="0.25">
      <c r="A16" s="21">
        <v>44245</v>
      </c>
      <c r="B16" s="20">
        <v>100.19031289315107</v>
      </c>
    </row>
    <row r="17" spans="1:2" x14ac:dyDescent="0.25">
      <c r="A17" s="21">
        <v>44246</v>
      </c>
      <c r="B17" s="20">
        <v>100.20496733964514</v>
      </c>
    </row>
    <row r="18" spans="1:2" x14ac:dyDescent="0.25">
      <c r="A18" s="21">
        <v>44247</v>
      </c>
      <c r="B18" s="20">
        <v>100.21962392958797</v>
      </c>
    </row>
    <row r="19" spans="1:2" x14ac:dyDescent="0.25">
      <c r="A19" s="21">
        <v>44248</v>
      </c>
      <c r="B19" s="20">
        <v>100.23428266329307</v>
      </c>
    </row>
    <row r="20" spans="1:2" x14ac:dyDescent="0.25">
      <c r="A20" s="21">
        <v>44249</v>
      </c>
      <c r="B20" s="20">
        <v>100.24894354107401</v>
      </c>
    </row>
    <row r="21" spans="1:2" x14ac:dyDescent="0.25">
      <c r="A21" s="21">
        <v>44250</v>
      </c>
      <c r="B21" s="20">
        <v>100.26360656324439</v>
      </c>
    </row>
    <row r="22" spans="1:2" x14ac:dyDescent="0.25">
      <c r="A22" s="21">
        <v>44251</v>
      </c>
      <c r="B22" s="20">
        <v>100.27827173011786</v>
      </c>
    </row>
    <row r="23" spans="1:2" x14ac:dyDescent="0.25">
      <c r="A23" s="21">
        <v>44252</v>
      </c>
      <c r="B23" s="20">
        <v>100.29293904200813</v>
      </c>
    </row>
    <row r="24" spans="1:2" x14ac:dyDescent="0.25">
      <c r="A24" s="21">
        <v>44253</v>
      </c>
      <c r="B24" s="20">
        <v>100.30760849922893</v>
      </c>
    </row>
    <row r="25" spans="1:2" x14ac:dyDescent="0.25">
      <c r="A25" s="21">
        <v>44254</v>
      </c>
      <c r="B25" s="20">
        <v>100.32228010209404</v>
      </c>
    </row>
    <row r="26" spans="1:2" x14ac:dyDescent="0.25">
      <c r="A26" s="21">
        <v>44255</v>
      </c>
      <c r="B26" s="20">
        <v>100.33695385091731</v>
      </c>
    </row>
    <row r="27" spans="1:2" x14ac:dyDescent="0.25">
      <c r="A27" s="21">
        <v>44256</v>
      </c>
      <c r="B27" s="20">
        <v>100.38098797627511</v>
      </c>
    </row>
    <row r="28" spans="1:2" x14ac:dyDescent="0.25">
      <c r="A28" s="21">
        <v>44257</v>
      </c>
      <c r="B28" s="20">
        <v>100.39567031207028</v>
      </c>
    </row>
    <row r="29" spans="1:2" x14ac:dyDescent="0.25">
      <c r="A29" s="21">
        <v>44258</v>
      </c>
      <c r="B29" s="20">
        <v>100.41035479539347</v>
      </c>
    </row>
    <row r="30" spans="1:2" x14ac:dyDescent="0.25">
      <c r="A30" s="21">
        <v>44259</v>
      </c>
      <c r="B30" s="20">
        <v>100.42504142655881</v>
      </c>
    </row>
    <row r="31" spans="1:2" x14ac:dyDescent="0.25">
      <c r="A31" s="21">
        <v>44260</v>
      </c>
      <c r="B31" s="20">
        <v>100.43973020588041</v>
      </c>
    </row>
    <row r="32" spans="1:2" x14ac:dyDescent="0.25">
      <c r="A32" s="21">
        <v>44261</v>
      </c>
      <c r="B32" s="20">
        <v>100.45442113367248</v>
      </c>
    </row>
    <row r="33" spans="1:2" x14ac:dyDescent="0.25">
      <c r="A33" s="21">
        <v>44262</v>
      </c>
      <c r="B33" s="20">
        <v>100.46911421024933</v>
      </c>
    </row>
    <row r="34" spans="1:2" x14ac:dyDescent="0.25">
      <c r="A34" s="21">
        <v>44263</v>
      </c>
      <c r="B34" s="20">
        <v>100.48380943592518</v>
      </c>
    </row>
    <row r="35" spans="1:2" x14ac:dyDescent="0.25">
      <c r="A35" s="21">
        <v>44264</v>
      </c>
      <c r="B35" s="20">
        <v>100.49850681101442</v>
      </c>
    </row>
    <row r="36" spans="1:2" x14ac:dyDescent="0.25">
      <c r="A36" s="21">
        <v>44265</v>
      </c>
      <c r="B36" s="20">
        <v>100.51320633583146</v>
      </c>
    </row>
    <row r="37" spans="1:2" x14ac:dyDescent="0.25">
      <c r="A37" s="21">
        <v>44266</v>
      </c>
      <c r="B37" s="20">
        <v>100.52790801069062</v>
      </c>
    </row>
    <row r="38" spans="1:2" x14ac:dyDescent="0.25">
      <c r="A38" s="21">
        <v>44267</v>
      </c>
      <c r="B38" s="20">
        <v>100.5426118359065</v>
      </c>
    </row>
    <row r="39" spans="1:2" x14ac:dyDescent="0.25">
      <c r="A39" s="21">
        <v>44268</v>
      </c>
      <c r="B39" s="20">
        <v>100.55731781179355</v>
      </c>
    </row>
    <row r="40" spans="1:2" x14ac:dyDescent="0.25">
      <c r="A40" s="21">
        <v>44269</v>
      </c>
      <c r="B40" s="20">
        <v>100.57202593866637</v>
      </c>
    </row>
    <row r="41" spans="1:2" x14ac:dyDescent="0.25">
      <c r="A41" s="21">
        <v>44270</v>
      </c>
      <c r="B41" s="20">
        <v>100.58673621683957</v>
      </c>
    </row>
    <row r="42" spans="1:2" x14ac:dyDescent="0.25">
      <c r="A42" s="21">
        <v>44271</v>
      </c>
      <c r="B42" s="20">
        <v>100.60144864662782</v>
      </c>
    </row>
    <row r="43" spans="1:2" x14ac:dyDescent="0.25">
      <c r="A43" s="21">
        <v>44272</v>
      </c>
      <c r="B43" s="20">
        <v>100.61616322834581</v>
      </c>
    </row>
    <row r="44" spans="1:2" x14ac:dyDescent="0.25">
      <c r="A44" s="21">
        <v>44273</v>
      </c>
      <c r="B44" s="20">
        <v>100.63087996230831</v>
      </c>
    </row>
    <row r="45" spans="1:2" x14ac:dyDescent="0.25">
      <c r="A45" s="21">
        <v>44274</v>
      </c>
      <c r="B45" s="20">
        <v>100.64559884883012</v>
      </c>
    </row>
    <row r="46" spans="1:2" x14ac:dyDescent="0.25">
      <c r="A46" s="21">
        <v>44275</v>
      </c>
      <c r="B46" s="20">
        <v>100.66031988822608</v>
      </c>
    </row>
    <row r="47" spans="1:2" x14ac:dyDescent="0.25">
      <c r="A47" s="21">
        <v>44276</v>
      </c>
      <c r="B47" s="20">
        <v>100.67504308081109</v>
      </c>
    </row>
    <row r="48" spans="1:2" x14ac:dyDescent="0.25">
      <c r="A48" s="21">
        <v>44277</v>
      </c>
      <c r="B48" s="20">
        <v>100.68976842690009</v>
      </c>
    </row>
    <row r="49" spans="1:2" x14ac:dyDescent="0.25">
      <c r="A49" s="21">
        <v>44278</v>
      </c>
      <c r="B49" s="20">
        <v>100.70449592680804</v>
      </c>
    </row>
    <row r="50" spans="1:2" x14ac:dyDescent="0.25">
      <c r="A50" s="21">
        <v>44279</v>
      </c>
      <c r="B50" s="20">
        <v>100.71922558084999</v>
      </c>
    </row>
    <row r="51" spans="1:2" x14ac:dyDescent="0.25">
      <c r="A51" s="21">
        <v>44280</v>
      </c>
      <c r="B51" s="20">
        <v>100.73395738934103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B3" sqref="B3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 x14ac:dyDescent="0.25">
      <c r="A1" t="s">
        <v>0</v>
      </c>
      <c r="B1" s="5">
        <f>+B2-B3/Price!B4*Sheet2!B7/Sheet2!B6</f>
        <v>99.999999999999929</v>
      </c>
      <c r="Y1" s="7"/>
    </row>
    <row r="2" spans="1:28" x14ac:dyDescent="0.25">
      <c r="A2" t="s">
        <v>1</v>
      </c>
      <c r="B2" s="5">
        <f>SUM(Sheet3!G3:G43)</f>
        <v>99.999999999999929</v>
      </c>
      <c r="C2" s="12"/>
    </row>
    <row r="3" spans="1:28" x14ac:dyDescent="0.25">
      <c r="A3" t="s">
        <v>2</v>
      </c>
      <c r="B3" s="2">
        <f>100*Price!B2/365*IF(Price!B9=Price!M1,365,360)</f>
        <v>10.356164383561644</v>
      </c>
      <c r="C3" s="15">
        <f>+B3/2</f>
        <v>5.1780821917808222</v>
      </c>
      <c r="D3">
        <v>2.9890704637510801</v>
      </c>
      <c r="Y3" s="7">
        <f>+B3/360*180</f>
        <v>5.1780821917808222</v>
      </c>
      <c r="Z3">
        <f>+B3/360*180</f>
        <v>5.1780821917808222</v>
      </c>
      <c r="AB3">
        <f>6/360*365/100</f>
        <v>6.083333333333333E-2</v>
      </c>
    </row>
    <row r="4" spans="1:28" x14ac:dyDescent="0.25">
      <c r="A4" t="s">
        <v>3</v>
      </c>
      <c r="B4" s="2">
        <f>+Price!B8</f>
        <v>10.5</v>
      </c>
      <c r="D4" s="7"/>
    </row>
    <row r="5" spans="1:28" x14ac:dyDescent="0.25">
      <c r="A5" t="s">
        <v>4</v>
      </c>
      <c r="B5" s="2">
        <f>+B6-B7</f>
        <v>90</v>
      </c>
    </row>
    <row r="6" spans="1:28" x14ac:dyDescent="0.25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 x14ac:dyDescent="0.25">
      <c r="A7" t="s">
        <v>6</v>
      </c>
      <c r="B7" s="2">
        <f>IF(Price!B9=Price!M2,(YEAR(Sheet2!B14)-YEAR(Sheet2!B13))*360+(MONTH(Sheet2!B14)-MONTH(Sheet2!B13))*30+DAY(Sheet2!B14)-DAY(Sheet2!B13),Sheet2!B14-Sheet2!B13)</f>
        <v>0</v>
      </c>
    </row>
    <row r="8" spans="1:28" x14ac:dyDescent="0.25">
      <c r="A8" t="s">
        <v>7</v>
      </c>
      <c r="B8">
        <f>COUNTIF(Sheet3!B3:B43,"&gt;="&amp;Sheet2!B14)</f>
        <v>9</v>
      </c>
    </row>
    <row r="9" spans="1:28" x14ac:dyDescent="0.25">
      <c r="A9" t="s">
        <v>8</v>
      </c>
      <c r="B9">
        <f>B5/B6</f>
        <v>1</v>
      </c>
    </row>
    <row r="10" spans="1:28" x14ac:dyDescent="0.25">
      <c r="A10" t="s">
        <v>9</v>
      </c>
      <c r="B10" s="7">
        <f>+B4/(Price!B4*100)</f>
        <v>2.6249999999999999E-2</v>
      </c>
    </row>
    <row r="12" spans="1:28" x14ac:dyDescent="0.25">
      <c r="A12" t="s">
        <v>22</v>
      </c>
      <c r="B12" s="3">
        <f>+EDATE(B13,12/Price!B4)</f>
        <v>44321</v>
      </c>
    </row>
    <row r="13" spans="1:28" x14ac:dyDescent="0.25">
      <c r="A13" t="s">
        <v>23</v>
      </c>
      <c r="B13" s="3">
        <f>IF(Sheet2!B14&lt;=Price!B6,Price!B5,SMALL(Sheet3!B3:B43,COUNTIF(Sheet3!B3:B43,"&lt;"&amp;Sheet2!B14)))</f>
        <v>44232</v>
      </c>
    </row>
    <row r="14" spans="1:28" x14ac:dyDescent="0.25">
      <c r="A14" t="s">
        <v>15</v>
      </c>
      <c r="B14" s="3">
        <f>IF(DAY(Price!B7)=31,Price!B7-1,Price!B7)</f>
        <v>44232</v>
      </c>
    </row>
    <row r="15" spans="1:28" x14ac:dyDescent="0.25">
      <c r="B15" s="3"/>
    </row>
    <row r="16" spans="1:28" x14ac:dyDescent="0.25">
      <c r="B16" s="3"/>
    </row>
    <row r="17" spans="2:3" x14ac:dyDescent="0.25">
      <c r="B17" s="3"/>
    </row>
    <row r="18" spans="2:3" x14ac:dyDescent="0.25">
      <c r="B18" s="3"/>
    </row>
    <row r="19" spans="2:3" x14ac:dyDescent="0.25">
      <c r="B19" s="3"/>
    </row>
    <row r="20" spans="2:3" x14ac:dyDescent="0.25">
      <c r="B20" s="3"/>
    </row>
    <row r="21" spans="2:3" x14ac:dyDescent="0.25">
      <c r="B21" s="3"/>
    </row>
    <row r="22" spans="2:3" x14ac:dyDescent="0.25">
      <c r="B22" s="3"/>
    </row>
    <row r="23" spans="2:3" x14ac:dyDescent="0.25">
      <c r="B23" s="3"/>
      <c r="C23" s="4"/>
    </row>
    <row r="33" spans="5:8" x14ac:dyDescent="0.25">
      <c r="E33" s="5"/>
      <c r="F33" s="6"/>
      <c r="H33" s="5"/>
    </row>
    <row r="34" spans="5:8" x14ac:dyDescent="0.25">
      <c r="E3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42" sqref="C42"/>
    </sheetView>
  </sheetViews>
  <sheetFormatPr defaultRowHeight="15" x14ac:dyDescent="0.2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 x14ac:dyDescent="0.25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 x14ac:dyDescent="0.25">
      <c r="A2">
        <v>0</v>
      </c>
      <c r="B2" s="3">
        <f>Price!B5</f>
        <v>44232</v>
      </c>
      <c r="C2" s="3">
        <f>Sheet2!B13</f>
        <v>44232</v>
      </c>
      <c r="D2" s="14"/>
      <c r="H2" s="3"/>
    </row>
    <row r="3" spans="1:8" x14ac:dyDescent="0.25">
      <c r="A3">
        <v>1</v>
      </c>
      <c r="B3" s="3">
        <f>Price!B6</f>
        <v>44321</v>
      </c>
      <c r="C3" s="3">
        <f>+Sheet2!B12</f>
        <v>44321</v>
      </c>
      <c r="D3" s="14">
        <f>IF(C3="","",IF(C3=EDATE(Price!$B$5,12*Price!$B$3),100*(1+Price!$B$2/Price!$B$4),100*Price!$B$2/Price!$B$4))</f>
        <v>2.625</v>
      </c>
      <c r="E3">
        <f>IF(C3="","",(1+Sheet2!$B$4/(Price!$B$4*100))^(Sheet3!A3-1+Sheet2!$B$9))</f>
        <v>1.0262500000000001</v>
      </c>
      <c r="F3">
        <f>IF(C3="","",1/E3)</f>
        <v>0.97442143727161989</v>
      </c>
      <c r="G3">
        <f>IF(C3="","",D3/E3)</f>
        <v>2.5578562728380021</v>
      </c>
    </row>
    <row r="4" spans="1:8" x14ac:dyDescent="0.25">
      <c r="A4">
        <f>IF(A3&lt;Price!$B$3*Price!$B$4,A3+1,"")</f>
        <v>2</v>
      </c>
      <c r="B4" s="3">
        <f>IF(A4="","",EDATE(B3,12/Price!$B$4))</f>
        <v>44413</v>
      </c>
      <c r="C4" s="3">
        <f>IF(C3&lt;EDATE(Price!$B$5,Price!$B$3*12),EDATE(Sheet3!C3,12/Price!$B$4),"")</f>
        <v>44413</v>
      </c>
      <c r="D4" s="14">
        <f>IF(C4="","",IF(C4=EDATE(Price!$B$5,12*Price!$B$3),100*(1+Price!$B$2/Price!$B$4),100*Price!$B$2/Price!$B$4))</f>
        <v>2.625</v>
      </c>
      <c r="E4">
        <f>IF(C4="","",(1+Sheet2!$B$4/(Price!$B$4*100))^(Sheet3!A4-1+Sheet2!$B$9))</f>
        <v>1.0531890625000002</v>
      </c>
      <c r="F4">
        <f t="shared" ref="F4:F42" si="0">IF(C4="","",1/E4)</f>
        <v>0.94949713741448938</v>
      </c>
      <c r="G4">
        <f t="shared" ref="G4:G43" si="1">IF(C4="","",D4/E4)</f>
        <v>2.4924299857130348</v>
      </c>
    </row>
    <row r="5" spans="1:8" x14ac:dyDescent="0.25">
      <c r="A5">
        <f>IF(A4&lt;Price!$B$3*Price!$B$4,A4+1,"")</f>
        <v>3</v>
      </c>
      <c r="B5" s="3">
        <f>IF(A5="","",EDATE(B4,12/Price!$B$4))</f>
        <v>44505</v>
      </c>
      <c r="C5" s="3">
        <f>IF(C4&lt;EDATE(Price!$B$5,Price!$B$3*12),EDATE(Sheet3!C4,12/Price!$B$4),"")</f>
        <v>44505</v>
      </c>
      <c r="D5" s="14">
        <f>IF(C5="","",IF(C5=EDATE(Price!$B$5,12*Price!$B$3),100*(1+Price!$B$2/Price!$B$4),100*Price!$B$2/Price!$B$4))</f>
        <v>2.625</v>
      </c>
      <c r="E5">
        <f>IF(C5="","",(1+Sheet2!$B$4/(Price!$B$4*100))^(Sheet3!A5-1+Sheet2!$B$9))</f>
        <v>1.0808352753906254</v>
      </c>
      <c r="F5">
        <f t="shared" si="0"/>
        <v>0.92521036532471546</v>
      </c>
      <c r="G5">
        <f t="shared" si="1"/>
        <v>2.428677208977378</v>
      </c>
    </row>
    <row r="6" spans="1:8" x14ac:dyDescent="0.25">
      <c r="A6">
        <f>IF(A5&lt;Price!$B$3*Price!$B$4,A5+1,"")</f>
        <v>4</v>
      </c>
      <c r="B6" s="3">
        <f>IF(A6="","",EDATE(B5,12/Price!$B$4))</f>
        <v>44597</v>
      </c>
      <c r="C6" s="3">
        <f>IF(C5&lt;EDATE(Price!$B$5,Price!$B$3*12),EDATE(Sheet3!C5,12/Price!$B$4),"")</f>
        <v>44597</v>
      </c>
      <c r="D6" s="14">
        <f>IF(C6="","",IF(C6=EDATE(Price!$B$5,12*Price!$B$3),100*(1+Price!$B$2/Price!$B$4),100*Price!$B$2/Price!$B$4))</f>
        <v>2.625</v>
      </c>
      <c r="E6">
        <f>IF(C6="","",(1+Sheet2!$B$4/(Price!$B$4*100))^(Sheet3!A6-1+Sheet2!$B$9))</f>
        <v>1.1092072013696295</v>
      </c>
      <c r="F6">
        <f t="shared" si="0"/>
        <v>0.90154481395830977</v>
      </c>
      <c r="G6">
        <f t="shared" si="1"/>
        <v>2.3665551366405628</v>
      </c>
    </row>
    <row r="7" spans="1:8" x14ac:dyDescent="0.25">
      <c r="A7">
        <f>IF(A6&lt;Price!$B$3*Price!$B$4,A6+1,"")</f>
        <v>5</v>
      </c>
      <c r="B7" s="3">
        <f>IF(A7="","",EDATE(B6,12/Price!$B$4))</f>
        <v>44686</v>
      </c>
      <c r="C7" s="3">
        <f>IF(C6&lt;EDATE(Price!$B$5,Price!$B$3*12),EDATE(Sheet3!C6,12/Price!$B$4),"")</f>
        <v>44686</v>
      </c>
      <c r="D7" s="14">
        <f>IF(C7="","",IF(C7=EDATE(Price!$B$5,12*Price!$B$3),100*(1+Price!$B$2/Price!$B$4),100*Price!$B$2/Price!$B$4))</f>
        <v>2.625</v>
      </c>
      <c r="E7">
        <f>IF(C7="","",(1+Sheet2!$B$4/(Price!$B$4*100))^(Sheet3!A7-1+Sheet2!$B$9))</f>
        <v>1.1383238904055824</v>
      </c>
      <c r="F7">
        <f t="shared" si="0"/>
        <v>0.87848459338203133</v>
      </c>
      <c r="G7">
        <f t="shared" si="1"/>
        <v>2.3060220576278323</v>
      </c>
    </row>
    <row r="8" spans="1:8" x14ac:dyDescent="0.25">
      <c r="A8">
        <f>IF(A7&lt;Price!$B$3*Price!$B$4,A7+1,"")</f>
        <v>6</v>
      </c>
      <c r="B8" s="3">
        <f>IF(A8="","",EDATE(B7,12/Price!$B$4))</f>
        <v>44778</v>
      </c>
      <c r="C8" s="3">
        <f>IF(C7&lt;EDATE(Price!$B$5,Price!$B$3*12),EDATE(Sheet3!C7,12/Price!$B$4),"")</f>
        <v>44778</v>
      </c>
      <c r="D8" s="14">
        <f>IF(C8="","",IF(C8=EDATE(Price!$B$5,12*Price!$B$3),100*(1+Price!$B$2/Price!$B$4),100*Price!$B$2/Price!$B$4))</f>
        <v>2.625</v>
      </c>
      <c r="E8">
        <f>IF(C8="","",(1+Sheet2!$B$4/(Price!$B$4*100))^(Sheet3!A8-1+Sheet2!$B$9))</f>
        <v>1.1682048925287289</v>
      </c>
      <c r="F8">
        <f t="shared" si="0"/>
        <v>0.85601422010429362</v>
      </c>
      <c r="G8">
        <f t="shared" si="1"/>
        <v>2.2470373277737705</v>
      </c>
    </row>
    <row r="9" spans="1:8" x14ac:dyDescent="0.25">
      <c r="A9">
        <f>IF(A8&lt;Price!$B$3*Price!$B$4,A8+1,"")</f>
        <v>7</v>
      </c>
      <c r="B9" s="3">
        <f>IF(A9="","",EDATE(B8,12/Price!$B$4))</f>
        <v>44870</v>
      </c>
      <c r="C9" s="3">
        <f>IF(C8&lt;EDATE(Price!$B$5,Price!$B$3*12),EDATE(Sheet3!C8,12/Price!$B$4),"")</f>
        <v>44870</v>
      </c>
      <c r="D9" s="14">
        <f>IF(C9="","",IF(C9=EDATE(Price!$B$5,12*Price!$B$3),100*(1+Price!$B$2/Price!$B$4),100*Price!$B$2/Price!$B$4))</f>
        <v>2.625</v>
      </c>
      <c r="E9">
        <f>IF(C9="","",(1+Sheet2!$B$4/(Price!$B$4*100))^(Sheet3!A9-1+Sheet2!$B$9))</f>
        <v>1.1988702709576085</v>
      </c>
      <c r="F9">
        <f t="shared" si="0"/>
        <v>0.83411860667897031</v>
      </c>
      <c r="G9">
        <f t="shared" si="1"/>
        <v>2.1895613425322971</v>
      </c>
    </row>
    <row r="10" spans="1:8" x14ac:dyDescent="0.25">
      <c r="A10">
        <f>IF(A9&lt;Price!$B$3*Price!$B$4,A9+1,"")</f>
        <v>8</v>
      </c>
      <c r="B10" s="3">
        <f>IF(A10="","",EDATE(B9,12/Price!$B$4))</f>
        <v>44962</v>
      </c>
      <c r="C10" s="3">
        <f>IF(C9&lt;EDATE(Price!$B$5,Price!$B$3*12),EDATE(Sheet3!C9,12/Price!$B$4),"")</f>
        <v>44962</v>
      </c>
      <c r="D10" s="14">
        <f>IF(C10="","",IF(C10=EDATE(Price!$B$5,12*Price!$B$3),100*(1+Price!$B$2/Price!$B$4),100*Price!$B$2/Price!$B$4))</f>
        <v>2.625</v>
      </c>
      <c r="E10">
        <f>IF(C10="","",(1+Sheet2!$B$4/(Price!$B$4*100))^(Sheet3!A10-1+Sheet2!$B$9))</f>
        <v>1.2303406155702457</v>
      </c>
      <c r="F10">
        <f t="shared" si="0"/>
        <v>0.81278305157512332</v>
      </c>
      <c r="G10">
        <f t="shared" si="1"/>
        <v>2.1335555103846988</v>
      </c>
    </row>
    <row r="11" spans="1:8" x14ac:dyDescent="0.25">
      <c r="A11">
        <f>IF(A10&lt;Price!$B$3*Price!$B$4,A10+1,"")</f>
        <v>9</v>
      </c>
      <c r="B11" s="3">
        <f>IF(A11="","",EDATE(B10,12/Price!$B$4))</f>
        <v>45051</v>
      </c>
      <c r="C11" s="3">
        <f>IF(C10&lt;EDATE(Price!$B$5,Price!$B$3*12),EDATE(Sheet3!C10,12/Price!$B$4),"")</f>
        <v>45051</v>
      </c>
      <c r="D11" s="14">
        <f>IF(C11="","",IF(C11=EDATE(Price!$B$5,12*Price!$B$3),100*(1+Price!$B$2/Price!$B$4),100*Price!$B$2/Price!$B$4))</f>
        <v>102.62500000000001</v>
      </c>
      <c r="E11">
        <f>IF(C11="","",(1+Sheet2!$B$4/(Price!$B$4*100))^(Sheet3!A11-1+Sheet2!$B$9))</f>
        <v>1.2626370567289646</v>
      </c>
      <c r="F11">
        <f t="shared" si="0"/>
        <v>0.79199322930584493</v>
      </c>
      <c r="G11">
        <f t="shared" si="1"/>
        <v>81.278305157512349</v>
      </c>
    </row>
    <row r="12" spans="1:8" x14ac:dyDescent="0.25">
      <c r="A12" t="str">
        <f>IF(A11&lt;Price!$B$3*Price!$B$4,A11+1,"")</f>
        <v/>
      </c>
      <c r="B12" s="3" t="str">
        <f>IF(A12="","",EDATE(B11,12/Price!$B$4))</f>
        <v/>
      </c>
      <c r="C12" s="3" t="str">
        <f>IF(C11&lt;EDATE(Price!$B$5,Price!$B$3*12),EDATE(Sheet3!C11,12/Price!$B$4),"")</f>
        <v/>
      </c>
      <c r="D12" s="14" t="str">
        <f>IF(C12="","",IF(C12=EDATE(Price!$B$5,12*Price!$B$3),100*(1+Price!$B$2/Price!$B$4),100*Price!$B$2/Price!$B$4))</f>
        <v/>
      </c>
      <c r="E12" t="str">
        <f>IF(C12="","",(1+Sheet2!$B$4/(Price!$B$4*100))^(Sheet3!A12-1+Sheet2!$B$9))</f>
        <v/>
      </c>
      <c r="F12" t="str">
        <f t="shared" si="0"/>
        <v/>
      </c>
      <c r="G12" t="str">
        <f t="shared" si="1"/>
        <v/>
      </c>
    </row>
    <row r="13" spans="1:8" x14ac:dyDescent="0.25">
      <c r="A13" t="str">
        <f>IF(A12&lt;Price!$B$3*Price!$B$4,A12+1,"")</f>
        <v/>
      </c>
      <c r="B13" s="3" t="str">
        <f>IF(A13="","",EDATE(B12,12/Price!$B$4))</f>
        <v/>
      </c>
      <c r="C13" s="3" t="str">
        <f>IF(C12&lt;EDATE(Price!$B$5,Price!$B$3*12),EDATE(Sheet3!C12,12/Price!$B$4),"")</f>
        <v/>
      </c>
      <c r="D13" s="14" t="str">
        <f>IF(C13="","",IF(C13=EDATE(Price!$B$5,12*Price!$B$3),100*(1+Price!$B$2/Price!$B$4),100*Price!$B$2/Price!$B$4))</f>
        <v/>
      </c>
      <c r="E13" t="str">
        <f>IF(C13="","",(1+Sheet2!$B$4/(Price!$B$4*100))^(Sheet3!A13-1+Sheet2!$B$9))</f>
        <v/>
      </c>
      <c r="F13" t="str">
        <f t="shared" si="0"/>
        <v/>
      </c>
      <c r="G13" t="str">
        <f t="shared" si="1"/>
        <v/>
      </c>
    </row>
    <row r="14" spans="1:8" x14ac:dyDescent="0.25">
      <c r="A14" t="str">
        <f>IF(A13&lt;Price!$B$3*Price!$B$4,A13+1,"")</f>
        <v/>
      </c>
      <c r="B14" s="3" t="str">
        <f>IF(A14="","",EDATE(B13,12/Price!$B$4))</f>
        <v/>
      </c>
      <c r="C14" s="3" t="str">
        <f>IF(C13&lt;EDATE(Price!$B$5,Price!$B$3*12),EDATE(Sheet3!C13,12/Price!$B$4),"")</f>
        <v/>
      </c>
      <c r="D14" s="14" t="str">
        <f>IF(C14="","",IF(C14=EDATE(Price!$B$5,12*Price!$B$3),100*(1+Price!$B$2/Price!$B$4),100*Price!$B$2/Price!$B$4))</f>
        <v/>
      </c>
      <c r="E14" t="str">
        <f>IF(C14="","",(1+Sheet2!$B$4/(Price!$B$4*100))^(Sheet3!A14-1+Sheet2!$B$9))</f>
        <v/>
      </c>
      <c r="F14" t="str">
        <f t="shared" si="0"/>
        <v/>
      </c>
      <c r="G14" t="str">
        <f t="shared" si="1"/>
        <v/>
      </c>
    </row>
    <row r="15" spans="1:8" x14ac:dyDescent="0.25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4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 x14ac:dyDescent="0.25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4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 x14ac:dyDescent="0.25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4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 x14ac:dyDescent="0.25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4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 x14ac:dyDescent="0.25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4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 x14ac:dyDescent="0.25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4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 x14ac:dyDescent="0.25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4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 x14ac:dyDescent="0.25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4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 x14ac:dyDescent="0.25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4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 x14ac:dyDescent="0.25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4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 x14ac:dyDescent="0.25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4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 x14ac:dyDescent="0.25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4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 x14ac:dyDescent="0.25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4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 x14ac:dyDescent="0.25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4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 x14ac:dyDescent="0.25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4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 x14ac:dyDescent="0.25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4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 x14ac:dyDescent="0.25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4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 x14ac:dyDescent="0.25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4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 x14ac:dyDescent="0.25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4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 x14ac:dyDescent="0.25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4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 x14ac:dyDescent="0.25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4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 x14ac:dyDescent="0.25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4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 x14ac:dyDescent="0.25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4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 x14ac:dyDescent="0.25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4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 x14ac:dyDescent="0.25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4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 x14ac:dyDescent="0.25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4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 x14ac:dyDescent="0.25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4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 x14ac:dyDescent="0.25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4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 x14ac:dyDescent="0.25">
      <c r="A43" t="str">
        <f>IF(A42&lt;Price!$B$3*Price!$B$4,A42+1,"")</f>
        <v/>
      </c>
      <c r="B43" s="3" t="str">
        <f>IF(A43="","",EDATE(B42,12/Price!$B$4))</f>
        <v/>
      </c>
      <c r="C43" s="3"/>
      <c r="D43" s="14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C3" sqref="C3:C51"/>
    </sheetView>
  </sheetViews>
  <sheetFormatPr defaultRowHeight="15" x14ac:dyDescent="0.25"/>
  <cols>
    <col min="1" max="1" width="12.28515625" customWidth="1"/>
    <col min="2" max="2" width="21.42578125" customWidth="1"/>
    <col min="3" max="3" width="17.7109375" style="1" customWidth="1"/>
    <col min="5" max="5" width="13.85546875" bestFit="1" customWidth="1"/>
  </cols>
  <sheetData>
    <row r="1" spans="1:6" x14ac:dyDescent="0.25">
      <c r="A1" s="17" t="s">
        <v>15</v>
      </c>
      <c r="B1" s="18" t="s">
        <v>34</v>
      </c>
    </row>
    <row r="2" spans="1:6" x14ac:dyDescent="0.25">
      <c r="A2" s="19"/>
      <c r="B2" s="20"/>
    </row>
    <row r="3" spans="1:6" x14ac:dyDescent="0.25">
      <c r="A3" s="21">
        <v>44232</v>
      </c>
      <c r="B3" s="20">
        <v>99.999999999999901</v>
      </c>
      <c r="C3" s="1">
        <f>B3*100</f>
        <v>9999.9999999999909</v>
      </c>
    </row>
    <row r="4" spans="1:6" x14ac:dyDescent="0.25">
      <c r="A4" s="21">
        <v>44233</v>
      </c>
      <c r="B4" s="20">
        <v>100.02879456904532</v>
      </c>
      <c r="C4" s="1">
        <f t="shared" ref="C4:C51" si="0">B4*100</f>
        <v>10002.879456904531</v>
      </c>
      <c r="E4" s="1"/>
      <c r="F4" s="25"/>
    </row>
    <row r="5" spans="1:6" x14ac:dyDescent="0.25">
      <c r="A5" s="21">
        <v>44234</v>
      </c>
      <c r="B5" s="20">
        <v>100.05759742936279</v>
      </c>
      <c r="C5" s="1">
        <f t="shared" si="0"/>
        <v>10005.75974293628</v>
      </c>
      <c r="E5" s="1"/>
      <c r="F5" s="25"/>
    </row>
    <row r="6" spans="1:6" x14ac:dyDescent="0.25">
      <c r="A6" s="21">
        <v>44235</v>
      </c>
      <c r="B6" s="20">
        <v>100.08640858333973</v>
      </c>
      <c r="C6" s="1">
        <f t="shared" si="0"/>
        <v>10008.640858333973</v>
      </c>
      <c r="E6" s="1"/>
      <c r="F6" s="25"/>
    </row>
    <row r="7" spans="1:6" x14ac:dyDescent="0.25">
      <c r="A7" s="21">
        <v>44236</v>
      </c>
      <c r="B7" s="20">
        <v>100.11522803336433</v>
      </c>
      <c r="C7" s="1">
        <f t="shared" si="0"/>
        <v>10011.522803336433</v>
      </c>
      <c r="E7" s="1"/>
      <c r="F7" s="25"/>
    </row>
    <row r="8" spans="1:6" x14ac:dyDescent="0.25">
      <c r="A8" s="21">
        <v>44237</v>
      </c>
      <c r="B8" s="20">
        <v>100.14405578182534</v>
      </c>
      <c r="C8" s="1">
        <f t="shared" si="0"/>
        <v>10014.405578182534</v>
      </c>
      <c r="E8" s="1"/>
      <c r="F8" s="25"/>
    </row>
    <row r="9" spans="1:6" x14ac:dyDescent="0.25">
      <c r="A9" s="21">
        <v>44238</v>
      </c>
      <c r="B9" s="20">
        <v>100.17289183111228</v>
      </c>
      <c r="C9" s="1">
        <f t="shared" si="0"/>
        <v>10017.289183111228</v>
      </c>
      <c r="E9" s="1"/>
      <c r="F9" s="25"/>
    </row>
    <row r="10" spans="1:6" x14ac:dyDescent="0.25">
      <c r="A10" s="21">
        <v>44239</v>
      </c>
      <c r="B10" s="20">
        <v>100.20173618361538</v>
      </c>
      <c r="C10" s="1">
        <f t="shared" si="0"/>
        <v>10020.173618361538</v>
      </c>
      <c r="E10" s="1"/>
      <c r="F10" s="25"/>
    </row>
    <row r="11" spans="1:6" x14ac:dyDescent="0.25">
      <c r="A11" s="21">
        <v>44240</v>
      </c>
      <c r="B11" s="20">
        <v>100.23058884172545</v>
      </c>
      <c r="C11" s="1">
        <f t="shared" si="0"/>
        <v>10023.058884172546</v>
      </c>
      <c r="E11" s="1"/>
      <c r="F11" s="25"/>
    </row>
    <row r="12" spans="1:6" x14ac:dyDescent="0.25">
      <c r="A12" s="21">
        <v>44241</v>
      </c>
      <c r="B12" s="20">
        <v>100.25944980783409</v>
      </c>
      <c r="C12" s="1">
        <f t="shared" si="0"/>
        <v>10025.944980783408</v>
      </c>
      <c r="E12" s="1"/>
      <c r="F12" s="25"/>
    </row>
    <row r="13" spans="1:6" x14ac:dyDescent="0.25">
      <c r="A13" s="21">
        <v>44242</v>
      </c>
      <c r="B13" s="20">
        <v>100.28831908433352</v>
      </c>
      <c r="C13" s="1">
        <f t="shared" si="0"/>
        <v>10028.831908433353</v>
      </c>
      <c r="E13" s="1"/>
      <c r="F13" s="25"/>
    </row>
    <row r="14" spans="1:6" x14ac:dyDescent="0.25">
      <c r="A14" s="21">
        <v>44243</v>
      </c>
      <c r="B14" s="20">
        <v>100.31719667361673</v>
      </c>
      <c r="C14" s="1">
        <f t="shared" si="0"/>
        <v>10031.719667361673</v>
      </c>
      <c r="E14" s="1"/>
      <c r="F14" s="25"/>
    </row>
    <row r="15" spans="1:6" x14ac:dyDescent="0.25">
      <c r="A15" s="21">
        <v>44244</v>
      </c>
      <c r="B15" s="20">
        <v>100.34608257807733</v>
      </c>
      <c r="C15" s="1">
        <f t="shared" si="0"/>
        <v>10034.608257807733</v>
      </c>
      <c r="E15" s="1"/>
      <c r="F15" s="25"/>
    </row>
    <row r="16" spans="1:6" x14ac:dyDescent="0.25">
      <c r="A16" s="21">
        <v>44245</v>
      </c>
      <c r="B16" s="20">
        <v>100.37497680010961</v>
      </c>
      <c r="C16" s="1">
        <f t="shared" si="0"/>
        <v>10037.497680010962</v>
      </c>
      <c r="E16" s="1"/>
      <c r="F16" s="25"/>
    </row>
    <row r="17" spans="1:6" x14ac:dyDescent="0.25">
      <c r="A17" s="21">
        <v>44246</v>
      </c>
      <c r="B17" s="20">
        <v>100.40387934210861</v>
      </c>
      <c r="C17" s="1">
        <f t="shared" si="0"/>
        <v>10040.387934210861</v>
      </c>
      <c r="E17" s="1"/>
      <c r="F17" s="25"/>
    </row>
    <row r="18" spans="1:6" x14ac:dyDescent="0.25">
      <c r="A18" s="21">
        <v>44247</v>
      </c>
      <c r="B18" s="20">
        <v>100.43279020647005</v>
      </c>
      <c r="C18" s="1">
        <f t="shared" si="0"/>
        <v>10043.279020647005</v>
      </c>
      <c r="E18" s="1"/>
      <c r="F18" s="25"/>
    </row>
    <row r="19" spans="1:6" x14ac:dyDescent="0.25">
      <c r="A19" s="21">
        <v>44248</v>
      </c>
      <c r="B19" s="20">
        <v>100.46170939559026</v>
      </c>
      <c r="C19" s="1">
        <f t="shared" si="0"/>
        <v>10046.170939559026</v>
      </c>
      <c r="E19" s="1"/>
      <c r="F19" s="25"/>
    </row>
    <row r="20" spans="1:6" x14ac:dyDescent="0.25">
      <c r="A20" s="21">
        <v>44249</v>
      </c>
      <c r="B20" s="20">
        <v>100.49063691186635</v>
      </c>
      <c r="C20" s="1">
        <f t="shared" si="0"/>
        <v>10049.063691186635</v>
      </c>
      <c r="E20" s="1"/>
      <c r="F20" s="25"/>
    </row>
    <row r="21" spans="1:6" x14ac:dyDescent="0.25">
      <c r="A21" s="21">
        <v>44250</v>
      </c>
      <c r="B21" s="20">
        <v>100.5195727576961</v>
      </c>
      <c r="C21" s="1">
        <f t="shared" si="0"/>
        <v>10051.95727576961</v>
      </c>
      <c r="E21" s="1"/>
      <c r="F21" s="25"/>
    </row>
    <row r="22" spans="1:6" x14ac:dyDescent="0.25">
      <c r="A22" s="21">
        <v>44251</v>
      </c>
      <c r="B22" s="20">
        <v>100.54851693547793</v>
      </c>
      <c r="C22" s="1">
        <f t="shared" si="0"/>
        <v>10054.851693547793</v>
      </c>
      <c r="E22" s="1"/>
      <c r="F22" s="25"/>
    </row>
    <row r="23" spans="1:6" x14ac:dyDescent="0.25">
      <c r="A23" s="21">
        <v>44252</v>
      </c>
      <c r="B23" s="20">
        <v>100.57746944761104</v>
      </c>
      <c r="C23" s="1">
        <f t="shared" si="0"/>
        <v>10057.746944761104</v>
      </c>
      <c r="E23" s="1"/>
      <c r="F23" s="25"/>
    </row>
    <row r="24" spans="1:6" x14ac:dyDescent="0.25">
      <c r="A24" s="21">
        <v>44253</v>
      </c>
      <c r="B24" s="20">
        <v>100.60643029649523</v>
      </c>
      <c r="C24" s="1">
        <f t="shared" si="0"/>
        <v>10060.643029649524</v>
      </c>
      <c r="E24" s="1"/>
      <c r="F24" s="25"/>
    </row>
    <row r="25" spans="1:6" x14ac:dyDescent="0.25">
      <c r="A25" s="21">
        <v>44254</v>
      </c>
      <c r="B25" s="20">
        <v>100.63539948453108</v>
      </c>
      <c r="C25" s="1">
        <f t="shared" si="0"/>
        <v>10063.539948453108</v>
      </c>
      <c r="E25" s="1"/>
      <c r="F25" s="25"/>
    </row>
    <row r="26" spans="1:6" x14ac:dyDescent="0.25">
      <c r="A26" s="21">
        <v>44255</v>
      </c>
      <c r="B26" s="20">
        <v>100.66437701411976</v>
      </c>
      <c r="C26" s="1">
        <f t="shared" si="0"/>
        <v>10066.437701411976</v>
      </c>
      <c r="E26" s="1"/>
      <c r="F26" s="25"/>
    </row>
    <row r="27" spans="1:6" x14ac:dyDescent="0.25">
      <c r="A27" s="21">
        <v>44256</v>
      </c>
      <c r="B27" s="20">
        <v>100.75135967622552</v>
      </c>
      <c r="C27" s="1">
        <f t="shared" si="0"/>
        <v>10075.135967622551</v>
      </c>
      <c r="E27" s="1"/>
      <c r="F27" s="25"/>
    </row>
    <row r="28" spans="1:6" x14ac:dyDescent="0.25">
      <c r="A28" s="21">
        <v>44257</v>
      </c>
      <c r="B28" s="20">
        <v>100.78037059605165</v>
      </c>
      <c r="C28" s="1">
        <f t="shared" si="0"/>
        <v>10078.037059605165</v>
      </c>
      <c r="E28" s="1"/>
      <c r="F28" s="25"/>
    </row>
    <row r="29" spans="1:6" x14ac:dyDescent="0.25">
      <c r="A29" s="21">
        <v>44258</v>
      </c>
      <c r="B29" s="20">
        <v>100.80938986944713</v>
      </c>
      <c r="C29" s="1">
        <f t="shared" si="0"/>
        <v>10080.938986944713</v>
      </c>
      <c r="E29" s="1"/>
      <c r="F29" s="25"/>
    </row>
    <row r="30" spans="1:6" x14ac:dyDescent="0.25">
      <c r="A30" s="21">
        <v>44259</v>
      </c>
      <c r="B30" s="20">
        <v>100.83841749881734</v>
      </c>
      <c r="C30" s="1">
        <f t="shared" si="0"/>
        <v>10083.841749881734</v>
      </c>
      <c r="E30" s="1"/>
      <c r="F30" s="25"/>
    </row>
    <row r="31" spans="1:6" x14ac:dyDescent="0.25">
      <c r="A31" s="21">
        <v>44260</v>
      </c>
      <c r="B31" s="20">
        <v>100.86745348656831</v>
      </c>
      <c r="C31" s="1">
        <f t="shared" si="0"/>
        <v>10086.74534865683</v>
      </c>
      <c r="E31" s="1"/>
      <c r="F31" s="25"/>
    </row>
    <row r="32" spans="1:6" x14ac:dyDescent="0.25">
      <c r="A32" s="21">
        <v>44261</v>
      </c>
      <c r="B32" s="20">
        <v>100.89649783510683</v>
      </c>
      <c r="C32" s="1">
        <f t="shared" si="0"/>
        <v>10089.649783510682</v>
      </c>
      <c r="E32" s="1"/>
      <c r="F32" s="25"/>
    </row>
    <row r="33" spans="1:6" x14ac:dyDescent="0.25">
      <c r="A33" s="21">
        <v>44262</v>
      </c>
      <c r="B33" s="20">
        <v>100.92555054684036</v>
      </c>
      <c r="C33" s="1">
        <f t="shared" si="0"/>
        <v>10092.555054684035</v>
      </c>
      <c r="E33" s="1"/>
      <c r="F33" s="25"/>
    </row>
    <row r="34" spans="1:6" x14ac:dyDescent="0.25">
      <c r="A34" s="21">
        <v>44263</v>
      </c>
      <c r="B34" s="20">
        <v>100.95461162417701</v>
      </c>
      <c r="C34" s="1">
        <f t="shared" si="0"/>
        <v>10095.461162417701</v>
      </c>
      <c r="E34" s="1"/>
      <c r="F34" s="25"/>
    </row>
    <row r="35" spans="1:6" x14ac:dyDescent="0.25">
      <c r="A35" s="21">
        <v>44264</v>
      </c>
      <c r="B35" s="20">
        <v>100.98368106952564</v>
      </c>
      <c r="C35" s="1">
        <f t="shared" si="0"/>
        <v>10098.368106952565</v>
      </c>
      <c r="E35" s="1"/>
      <c r="F35" s="25"/>
    </row>
    <row r="36" spans="1:6" x14ac:dyDescent="0.25">
      <c r="A36" s="21">
        <v>44265</v>
      </c>
      <c r="B36" s="20">
        <v>101.01275888529578</v>
      </c>
      <c r="C36" s="1">
        <f t="shared" si="0"/>
        <v>10101.275888529579</v>
      </c>
      <c r="E36" s="1"/>
      <c r="F36" s="25"/>
    </row>
    <row r="37" spans="1:6" x14ac:dyDescent="0.25">
      <c r="A37" s="21">
        <v>44266</v>
      </c>
      <c r="B37" s="20">
        <v>101.04184507389766</v>
      </c>
      <c r="C37" s="1">
        <f t="shared" si="0"/>
        <v>10104.184507389766</v>
      </c>
      <c r="E37" s="1"/>
      <c r="F37" s="25"/>
    </row>
    <row r="38" spans="1:6" x14ac:dyDescent="0.25">
      <c r="A38" s="21">
        <v>44267</v>
      </c>
      <c r="B38" s="20">
        <v>101.07093963774221</v>
      </c>
      <c r="C38" s="1">
        <f t="shared" si="0"/>
        <v>10107.093963774221</v>
      </c>
      <c r="E38" s="1"/>
      <c r="F38" s="25"/>
    </row>
    <row r="39" spans="1:6" x14ac:dyDescent="0.25">
      <c r="A39" s="21">
        <v>44268</v>
      </c>
      <c r="B39" s="20">
        <v>101.10004257924102</v>
      </c>
      <c r="C39" s="1">
        <f t="shared" si="0"/>
        <v>10110.004257924102</v>
      </c>
      <c r="E39" s="1"/>
      <c r="F39" s="25"/>
    </row>
    <row r="40" spans="1:6" x14ac:dyDescent="0.25">
      <c r="A40" s="21">
        <v>44269</v>
      </c>
      <c r="B40" s="20">
        <v>101.12915390080641</v>
      </c>
      <c r="C40" s="1">
        <f t="shared" si="0"/>
        <v>10112.915390080641</v>
      </c>
    </row>
    <row r="41" spans="1:6" x14ac:dyDescent="0.25">
      <c r="A41" s="21">
        <v>44270</v>
      </c>
      <c r="B41" s="20">
        <v>101.15827360485142</v>
      </c>
      <c r="C41" s="1">
        <f t="shared" si="0"/>
        <v>10115.827360485142</v>
      </c>
    </row>
    <row r="42" spans="1:6" x14ac:dyDescent="0.25">
      <c r="A42" s="21">
        <v>44271</v>
      </c>
      <c r="B42" s="20">
        <v>101.18740169378968</v>
      </c>
      <c r="C42" s="1">
        <f t="shared" si="0"/>
        <v>10118.740169378969</v>
      </c>
    </row>
    <row r="43" spans="1:6" x14ac:dyDescent="0.25">
      <c r="A43" s="21">
        <v>44272</v>
      </c>
      <c r="B43" s="20">
        <v>101.21653817003565</v>
      </c>
      <c r="C43" s="1">
        <f t="shared" si="0"/>
        <v>10121.653817003566</v>
      </c>
    </row>
    <row r="44" spans="1:6" x14ac:dyDescent="0.25">
      <c r="A44" s="21">
        <v>44273</v>
      </c>
      <c r="B44" s="20">
        <v>101.24568303600438</v>
      </c>
      <c r="C44" s="1">
        <f t="shared" si="0"/>
        <v>10124.568303600438</v>
      </c>
    </row>
    <row r="45" spans="1:6" x14ac:dyDescent="0.25">
      <c r="A45" s="21">
        <v>44274</v>
      </c>
      <c r="B45" s="20">
        <v>101.27483629411165</v>
      </c>
      <c r="C45" s="1">
        <f t="shared" si="0"/>
        <v>10127.483629411165</v>
      </c>
    </row>
    <row r="46" spans="1:6" x14ac:dyDescent="0.25">
      <c r="A46" s="21">
        <v>44275</v>
      </c>
      <c r="B46" s="20">
        <v>101.30399794677398</v>
      </c>
      <c r="C46" s="1">
        <f t="shared" si="0"/>
        <v>10130.399794677398</v>
      </c>
    </row>
    <row r="47" spans="1:6" x14ac:dyDescent="0.25">
      <c r="A47" s="21">
        <v>44276</v>
      </c>
      <c r="B47" s="20">
        <v>101.33316799640849</v>
      </c>
      <c r="C47" s="1">
        <f t="shared" si="0"/>
        <v>10133.316799640848</v>
      </c>
    </row>
    <row r="48" spans="1:6" x14ac:dyDescent="0.25">
      <c r="A48" s="21">
        <v>44277</v>
      </c>
      <c r="B48" s="20">
        <v>101.36234644543312</v>
      </c>
      <c r="C48" s="1">
        <f t="shared" si="0"/>
        <v>10136.234644543312</v>
      </c>
    </row>
    <row r="49" spans="1:3" x14ac:dyDescent="0.25">
      <c r="A49" s="21">
        <v>44278</v>
      </c>
      <c r="B49" s="20">
        <v>101.39153329626637</v>
      </c>
      <c r="C49" s="1">
        <f t="shared" si="0"/>
        <v>10139.153329626637</v>
      </c>
    </row>
    <row r="50" spans="1:3" x14ac:dyDescent="0.25">
      <c r="A50" s="21">
        <v>44279</v>
      </c>
      <c r="B50" s="20">
        <v>101.42072855132754</v>
      </c>
      <c r="C50" s="1">
        <f t="shared" si="0"/>
        <v>10142.072855132754</v>
      </c>
    </row>
    <row r="51" spans="1:3" x14ac:dyDescent="0.25">
      <c r="A51" s="21">
        <v>44280</v>
      </c>
      <c r="B51" s="20">
        <v>101.4499322130366</v>
      </c>
      <c r="C51" s="1">
        <f t="shared" si="0"/>
        <v>10144.993221303661</v>
      </c>
    </row>
    <row r="52" spans="1:3" x14ac:dyDescent="0.25">
      <c r="B52" s="3"/>
    </row>
    <row r="53" spans="1:3" x14ac:dyDescent="0.25">
      <c r="B53" s="3"/>
    </row>
    <row r="54" spans="1:3" x14ac:dyDescent="0.25">
      <c r="B54" s="3"/>
    </row>
    <row r="55" spans="1:3" x14ac:dyDescent="0.25">
      <c r="B55" s="3"/>
    </row>
    <row r="56" spans="1:3" x14ac:dyDescent="0.25">
      <c r="B56" s="3"/>
    </row>
    <row r="57" spans="1:3" x14ac:dyDescent="0.25">
      <c r="B57" s="3"/>
    </row>
    <row r="58" spans="1:3" x14ac:dyDescent="0.25">
      <c r="B58" s="3"/>
    </row>
    <row r="59" spans="1:3" x14ac:dyDescent="0.25">
      <c r="B59" s="3"/>
    </row>
    <row r="60" spans="1:3" x14ac:dyDescent="0.25">
      <c r="B60" s="3"/>
    </row>
    <row r="61" spans="1:3" x14ac:dyDescent="0.25">
      <c r="B61" s="3"/>
    </row>
    <row r="62" spans="1:3" x14ac:dyDescent="0.25">
      <c r="B62" s="3"/>
    </row>
    <row r="63" spans="1:3" x14ac:dyDescent="0.25">
      <c r="B63" s="3"/>
    </row>
    <row r="64" spans="1:3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</vt:lpstr>
      <vt:lpstr>USD</vt:lpstr>
      <vt:lpstr>Sheet2</vt:lpstr>
      <vt:lpstr>Sheet3</vt:lpstr>
      <vt:lpstr>AMD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Margarita Hambardzumyan</cp:lastModifiedBy>
  <dcterms:created xsi:type="dcterms:W3CDTF">2016-02-27T17:54:51Z</dcterms:created>
  <dcterms:modified xsi:type="dcterms:W3CDTF">2021-02-05T06:44:09Z</dcterms:modified>
</cp:coreProperties>
</file>