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1"/>
  </bookViews>
  <sheets>
    <sheet name="Price" sheetId="4" r:id="rId1"/>
    <sheet name="AMD" sheetId="6" r:id="rId2"/>
    <sheet name="Sheet2" sheetId="2" state="hidden" r:id="rId3"/>
    <sheet name="Sheet3" sheetId="3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B14" i="4" l="1"/>
  <c r="G3" i="4" s="1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<sst xmlns="http://schemas.openxmlformats.org/spreadsheetml/2006/main" count="43" uniqueCount="36">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</sst>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6" fontId="0" fillId="0" borderId="0" xfId="0" applyNumberFormat="1"/>
    <xf numFmtId="164" fontId="0" fillId="0" borderId="0" xfId="1" applyNumberFormat="1" applyFont="1"/>
    <xf numFmtId="169" fontId="0" fillId="0" borderId="0" xfId="0" applyNumberFormat="1"/>
    <xf numFmtId="170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10" fontId="0" fillId="0" borderId="0" xfId="3" applyNumberFormat="1" applyFont="1"/>
    <xf numFmtId="166" fontId="3" fillId="2" borderId="2" xfId="1" applyNumberFormat="1" applyFont="1" applyFill="1" applyBorder="1"/>
    <xf numFmtId="166" fontId="3" fillId="3" borderId="2" xfId="1" applyNumberFormat="1" applyFont="1" applyFill="1" applyBorder="1"/>
    <xf numFmtId="14" fontId="0" fillId="0" borderId="8" xfId="0" applyNumberFormat="1" applyBorder="1"/>
    <xf numFmtId="14" fontId="0" fillId="0" borderId="0" xfId="1" applyNumberFormat="1" applyFont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4" fontId="0" fillId="0" borderId="3" xfId="0" applyNumberFormat="1" applyBorder="1"/>
    <xf numFmtId="164" fontId="0" fillId="0" borderId="4" xfId="1" applyFont="1" applyBorder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F4" sqref="F4:G47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1">
        <v>10000</v>
      </c>
      <c r="F1" s="20"/>
      <c r="G1" s="20"/>
      <c r="M1" t="s">
        <v>31</v>
      </c>
      <c r="N1" t="s">
        <v>31</v>
      </c>
    </row>
    <row r="2" spans="1:14" x14ac:dyDescent="0.25">
      <c r="A2" t="s">
        <v>11</v>
      </c>
      <c r="B2" s="23">
        <v>0.11</v>
      </c>
      <c r="F2" s="14" t="s">
        <v>15</v>
      </c>
      <c r="G2" s="15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3</v>
      </c>
      <c r="F3" s="16"/>
      <c r="G3" s="17">
        <f>+B14</f>
        <v>9999.9999999999964</v>
      </c>
    </row>
    <row r="4" spans="1:14" x14ac:dyDescent="0.25">
      <c r="A4" t="s">
        <v>13</v>
      </c>
      <c r="B4">
        <v>4</v>
      </c>
      <c r="F4" s="18">
        <v>45323</v>
      </c>
      <c r="G4" s="17">
        <f t="dataTable" ref="G4:G96" dt2D="0" dtr="0" r1="B7"/>
        <v>9999.9999999999964</v>
      </c>
    </row>
    <row r="5" spans="1:14" x14ac:dyDescent="0.25">
      <c r="A5" t="s">
        <v>20</v>
      </c>
      <c r="B5" s="3">
        <v>45323</v>
      </c>
      <c r="D5" s="3"/>
      <c r="F5" s="18">
        <v>45324</v>
      </c>
      <c r="G5" s="17">
        <v>10003.014750721248</v>
      </c>
    </row>
    <row r="6" spans="1:14" x14ac:dyDescent="0.25">
      <c r="A6" t="s">
        <v>14</v>
      </c>
      <c r="B6" s="3">
        <v>45413</v>
      </c>
      <c r="C6" s="7"/>
      <c r="D6" s="3"/>
      <c r="F6" s="18">
        <v>45325</v>
      </c>
      <c r="G6" s="17">
        <v>10006.030410314692</v>
      </c>
    </row>
    <row r="7" spans="1:14" x14ac:dyDescent="0.25">
      <c r="A7" t="s">
        <v>15</v>
      </c>
      <c r="B7" s="3">
        <v>45413</v>
      </c>
      <c r="D7" s="3"/>
      <c r="F7" s="18">
        <v>45326</v>
      </c>
      <c r="G7" s="17">
        <v>10009.046979054332</v>
      </c>
    </row>
    <row r="8" spans="1:14" x14ac:dyDescent="0.25">
      <c r="A8" t="s">
        <v>29</v>
      </c>
      <c r="B8" s="1">
        <v>11</v>
      </c>
      <c r="F8" s="18">
        <v>45327</v>
      </c>
      <c r="G8" s="17">
        <v>10012.06445721425</v>
      </c>
    </row>
    <row r="9" spans="1:14" x14ac:dyDescent="0.25">
      <c r="A9" t="s">
        <v>33</v>
      </c>
      <c r="B9" s="1" t="s">
        <v>32</v>
      </c>
      <c r="F9" s="18">
        <v>45328</v>
      </c>
      <c r="G9" s="17">
        <v>10015.082845068613</v>
      </c>
    </row>
    <row r="10" spans="1:14" ht="15.75" thickBot="1" x14ac:dyDescent="0.3">
      <c r="F10" s="18">
        <v>45329</v>
      </c>
      <c r="G10" s="17">
        <v>10018.102142891672</v>
      </c>
    </row>
    <row r="11" spans="1:14" ht="30.75" thickBot="1" x14ac:dyDescent="0.3">
      <c r="A11" s="8" t="s">
        <v>24</v>
      </c>
      <c r="B11" s="24">
        <f>IF(ISERROR(MATCH(Sheet2!B14,Sheet3!B3:B42,0)),Sheet2!B2,Sheet2!B2-100*B2/B4)</f>
        <v>99.999999999999957</v>
      </c>
      <c r="D11" s="13"/>
      <c r="F11" s="18">
        <v>45330</v>
      </c>
      <c r="G11" s="17">
        <v>10021.122350957763</v>
      </c>
    </row>
    <row r="12" spans="1:14" ht="30.75" thickBot="1" x14ac:dyDescent="0.3">
      <c r="A12" s="8" t="s">
        <v>25</v>
      </c>
      <c r="B12" s="24">
        <f>+Sheet2!B1</f>
        <v>100.03767123287668</v>
      </c>
      <c r="F12" s="18">
        <v>45331</v>
      </c>
      <c r="G12" s="17">
        <v>10024.143469541295</v>
      </c>
    </row>
    <row r="13" spans="1:14" ht="15.75" thickBot="1" x14ac:dyDescent="0.3">
      <c r="F13" s="18">
        <v>45332</v>
      </c>
      <c r="G13" s="17">
        <v>10027.165498916771</v>
      </c>
    </row>
    <row r="14" spans="1:14" ht="15.75" thickBot="1" x14ac:dyDescent="0.3">
      <c r="A14" s="9" t="s">
        <v>26</v>
      </c>
      <c r="B14" s="25">
        <f>+B11/100*B1</f>
        <v>9999.9999999999964</v>
      </c>
      <c r="F14" s="18">
        <v>45333</v>
      </c>
      <c r="G14" s="17">
        <v>10030.18843935877</v>
      </c>
    </row>
    <row r="15" spans="1:14" ht="15.75" thickBot="1" x14ac:dyDescent="0.3">
      <c r="A15" s="9" t="s">
        <v>27</v>
      </c>
      <c r="B15" s="25">
        <f>+B12/100*B1</f>
        <v>10003.767123287667</v>
      </c>
      <c r="F15" s="18">
        <v>45334</v>
      </c>
      <c r="G15" s="17">
        <v>10033.212291141957</v>
      </c>
    </row>
    <row r="16" spans="1:14" x14ac:dyDescent="0.25">
      <c r="F16" s="18">
        <v>45335</v>
      </c>
      <c r="G16" s="17">
        <v>10036.237054541081</v>
      </c>
    </row>
    <row r="17" spans="6:7" x14ac:dyDescent="0.25">
      <c r="F17" s="18">
        <v>45336</v>
      </c>
      <c r="G17" s="17">
        <v>10039.262729830967</v>
      </c>
    </row>
    <row r="18" spans="6:7" x14ac:dyDescent="0.25">
      <c r="F18" s="18">
        <v>45337</v>
      </c>
      <c r="G18" s="17">
        <v>10042.289317286528</v>
      </c>
    </row>
    <row r="19" spans="6:7" x14ac:dyDescent="0.25">
      <c r="F19" s="18">
        <v>45338</v>
      </c>
      <c r="G19" s="17">
        <v>10045.316817182764</v>
      </c>
    </row>
    <row r="20" spans="6:7" x14ac:dyDescent="0.25">
      <c r="F20" s="18">
        <v>45339</v>
      </c>
      <c r="G20" s="17">
        <v>10048.345229794746</v>
      </c>
    </row>
    <row r="21" spans="6:7" x14ac:dyDescent="0.25">
      <c r="F21" s="18">
        <v>45340</v>
      </c>
      <c r="G21" s="17">
        <v>10051.374555397639</v>
      </c>
    </row>
    <row r="22" spans="6:7" x14ac:dyDescent="0.25">
      <c r="F22" s="18">
        <v>45341</v>
      </c>
      <c r="G22" s="17">
        <v>10054.404794266689</v>
      </c>
    </row>
    <row r="23" spans="6:7" x14ac:dyDescent="0.25">
      <c r="F23" s="18">
        <v>45342</v>
      </c>
      <c r="G23" s="17">
        <v>10057.43594667722</v>
      </c>
    </row>
    <row r="24" spans="6:7" x14ac:dyDescent="0.25">
      <c r="F24" s="18">
        <v>45343</v>
      </c>
      <c r="G24" s="17">
        <v>10060.468012904637</v>
      </c>
    </row>
    <row r="25" spans="6:7" x14ac:dyDescent="0.25">
      <c r="F25" s="18">
        <v>45344</v>
      </c>
      <c r="G25" s="17">
        <v>10063.500993224447</v>
      </c>
    </row>
    <row r="26" spans="6:7" x14ac:dyDescent="0.25">
      <c r="F26" s="18">
        <v>45345</v>
      </c>
      <c r="G26" s="17">
        <v>10066.534887912212</v>
      </c>
    </row>
    <row r="27" spans="6:7" x14ac:dyDescent="0.25">
      <c r="F27" s="18">
        <v>45346</v>
      </c>
      <c r="G27" s="17">
        <v>10069.569697243598</v>
      </c>
    </row>
    <row r="28" spans="6:7" x14ac:dyDescent="0.25">
      <c r="F28" s="18">
        <v>45347</v>
      </c>
      <c r="G28" s="17">
        <v>10072.605421494349</v>
      </c>
    </row>
    <row r="29" spans="6:7" x14ac:dyDescent="0.25">
      <c r="F29" s="18">
        <v>45348</v>
      </c>
      <c r="G29" s="17">
        <v>10075.642060940287</v>
      </c>
    </row>
    <row r="30" spans="6:7" x14ac:dyDescent="0.25">
      <c r="F30" s="18">
        <v>45349</v>
      </c>
      <c r="G30" s="17">
        <v>10078.679615857318</v>
      </c>
    </row>
    <row r="31" spans="6:7" x14ac:dyDescent="0.25">
      <c r="F31" s="18">
        <v>45350</v>
      </c>
      <c r="G31" s="17">
        <v>10081.718086521438</v>
      </c>
    </row>
    <row r="32" spans="6:7" x14ac:dyDescent="0.25">
      <c r="F32" s="18">
        <v>45351</v>
      </c>
      <c r="G32" s="17">
        <v>10084.757473208718</v>
      </c>
    </row>
    <row r="33" spans="6:7" x14ac:dyDescent="0.25">
      <c r="F33" s="18">
        <v>45352</v>
      </c>
      <c r="G33" s="17">
        <v>10090.838995757489</v>
      </c>
    </row>
    <row r="34" spans="6:7" x14ac:dyDescent="0.25">
      <c r="F34" s="18">
        <v>45353</v>
      </c>
      <c r="G34" s="17">
        <v>10093.881132171542</v>
      </c>
    </row>
    <row r="35" spans="6:7" x14ac:dyDescent="0.25">
      <c r="F35" s="18">
        <v>45354</v>
      </c>
      <c r="G35" s="17">
        <v>10096.92418571389</v>
      </c>
    </row>
    <row r="36" spans="6:7" x14ac:dyDescent="0.25">
      <c r="F36" s="18">
        <v>45355</v>
      </c>
      <c r="G36" s="17">
        <v>10099.968156661023</v>
      </c>
    </row>
    <row r="37" spans="6:7" x14ac:dyDescent="0.25">
      <c r="F37" s="18">
        <v>45356</v>
      </c>
      <c r="G37" s="17">
        <v>10103.013045289517</v>
      </c>
    </row>
    <row r="38" spans="6:7" x14ac:dyDescent="0.25">
      <c r="F38" s="18">
        <v>45357</v>
      </c>
      <c r="G38" s="17">
        <v>10106.058851876031</v>
      </c>
    </row>
    <row r="39" spans="6:7" x14ac:dyDescent="0.25">
      <c r="F39" s="18">
        <v>45358</v>
      </c>
      <c r="G39" s="17">
        <v>10109.105576697304</v>
      </c>
    </row>
    <row r="40" spans="6:7" x14ac:dyDescent="0.25">
      <c r="F40" s="18">
        <v>45359</v>
      </c>
      <c r="G40" s="17">
        <v>10112.153220030163</v>
      </c>
    </row>
    <row r="41" spans="6:7" x14ac:dyDescent="0.25">
      <c r="F41" s="18">
        <v>45360</v>
      </c>
      <c r="G41" s="17">
        <v>10115.201782151515</v>
      </c>
    </row>
    <row r="42" spans="6:7" x14ac:dyDescent="0.25">
      <c r="F42" s="18">
        <v>45361</v>
      </c>
      <c r="G42" s="17">
        <v>10118.251263338352</v>
      </c>
    </row>
    <row r="43" spans="6:7" x14ac:dyDescent="0.25">
      <c r="F43" s="18">
        <v>45362</v>
      </c>
      <c r="G43" s="17">
        <v>10121.301663867749</v>
      </c>
    </row>
    <row r="44" spans="6:7" x14ac:dyDescent="0.25">
      <c r="F44" s="18">
        <v>45363</v>
      </c>
      <c r="G44" s="17">
        <v>10124.352984016869</v>
      </c>
    </row>
    <row r="45" spans="6:7" x14ac:dyDescent="0.25">
      <c r="F45" s="18">
        <v>45364</v>
      </c>
      <c r="G45" s="17">
        <v>10127.405224062948</v>
      </c>
    </row>
    <row r="46" spans="6:7" x14ac:dyDescent="0.25">
      <c r="F46" s="18">
        <v>45365</v>
      </c>
      <c r="G46" s="17">
        <v>10130.458384283318</v>
      </c>
    </row>
    <row r="47" spans="6:7" x14ac:dyDescent="0.25">
      <c r="F47" s="18">
        <v>45366</v>
      </c>
      <c r="G47" s="17">
        <v>10133.512464955384</v>
      </c>
    </row>
    <row r="48" spans="6:7" x14ac:dyDescent="0.25">
      <c r="F48" s="18"/>
      <c r="G48" s="17">
        <v>1.4195603551482614E-2</v>
      </c>
    </row>
    <row r="49" spans="6:7" x14ac:dyDescent="0.25">
      <c r="F49" s="18"/>
      <c r="G49" s="17">
        <v>1.4195603551482614E-2</v>
      </c>
    </row>
    <row r="50" spans="6:7" x14ac:dyDescent="0.25">
      <c r="F50" s="18"/>
      <c r="G50" s="17">
        <v>1.4195603551482614E-2</v>
      </c>
    </row>
    <row r="51" spans="6:7" x14ac:dyDescent="0.25">
      <c r="F51" s="18"/>
      <c r="G51" s="17">
        <v>1.4195603551482614E-2</v>
      </c>
    </row>
    <row r="52" spans="6:7" x14ac:dyDescent="0.25">
      <c r="F52" s="18"/>
      <c r="G52" s="17">
        <v>1.4195603551482614E-2</v>
      </c>
    </row>
    <row r="53" spans="6:7" x14ac:dyDescent="0.25">
      <c r="F53" s="18"/>
      <c r="G53" s="17">
        <v>1.4195603551482614E-2</v>
      </c>
    </row>
    <row r="54" spans="6:7" x14ac:dyDescent="0.25">
      <c r="F54" s="18"/>
      <c r="G54" s="17">
        <v>1.4195603551482614E-2</v>
      </c>
    </row>
    <row r="55" spans="6:7" x14ac:dyDescent="0.25">
      <c r="F55" s="18"/>
      <c r="G55" s="17">
        <v>1.4195603551482614E-2</v>
      </c>
    </row>
    <row r="56" spans="6:7" x14ac:dyDescent="0.25">
      <c r="F56" s="18"/>
      <c r="G56" s="17">
        <v>1.4195603551482614E-2</v>
      </c>
    </row>
    <row r="57" spans="6:7" x14ac:dyDescent="0.25">
      <c r="F57" s="18"/>
      <c r="G57" s="17">
        <v>1.4195603551482614E-2</v>
      </c>
    </row>
    <row r="58" spans="6:7" x14ac:dyDescent="0.25">
      <c r="F58" s="18"/>
      <c r="G58" s="17">
        <v>1.4195603551482614E-2</v>
      </c>
    </row>
    <row r="59" spans="6:7" x14ac:dyDescent="0.25">
      <c r="F59" s="18"/>
      <c r="G59" s="17">
        <v>1.4195603551482614E-2</v>
      </c>
    </row>
    <row r="60" spans="6:7" x14ac:dyDescent="0.25">
      <c r="F60" s="18"/>
      <c r="G60" s="17">
        <v>1.4195603551482614E-2</v>
      </c>
    </row>
    <row r="61" spans="6:7" x14ac:dyDescent="0.25">
      <c r="F61" s="18"/>
      <c r="G61" s="17">
        <v>1.4195603551482614E-2</v>
      </c>
    </row>
    <row r="62" spans="6:7" x14ac:dyDescent="0.25">
      <c r="F62" s="18"/>
      <c r="G62" s="17">
        <v>1.4195603551482614E-2</v>
      </c>
    </row>
    <row r="63" spans="6:7" x14ac:dyDescent="0.25">
      <c r="F63" s="18"/>
      <c r="G63" s="17">
        <v>1.4195603551482614E-2</v>
      </c>
    </row>
    <row r="64" spans="6:7" x14ac:dyDescent="0.25">
      <c r="F64" s="18"/>
      <c r="G64" s="17">
        <v>1.4195603551482614E-2</v>
      </c>
    </row>
    <row r="65" spans="6:7" x14ac:dyDescent="0.25">
      <c r="F65" s="18"/>
      <c r="G65" s="17">
        <v>1.4195603551482614E-2</v>
      </c>
    </row>
    <row r="66" spans="6:7" x14ac:dyDescent="0.25">
      <c r="F66" s="18"/>
      <c r="G66" s="17">
        <v>1.4195603551482614E-2</v>
      </c>
    </row>
    <row r="67" spans="6:7" x14ac:dyDescent="0.25">
      <c r="F67" s="18"/>
      <c r="G67" s="17">
        <v>1.4195603551482614E-2</v>
      </c>
    </row>
    <row r="68" spans="6:7" x14ac:dyDescent="0.25">
      <c r="F68" s="18"/>
      <c r="G68" s="17">
        <v>1.4195603551482614E-2</v>
      </c>
    </row>
    <row r="69" spans="6:7" x14ac:dyDescent="0.25">
      <c r="F69" s="18"/>
      <c r="G69" s="17">
        <v>1.4195603551482614E-2</v>
      </c>
    </row>
    <row r="70" spans="6:7" x14ac:dyDescent="0.25">
      <c r="F70" s="18"/>
      <c r="G70" s="17">
        <v>1.4195603551482614E-2</v>
      </c>
    </row>
    <row r="71" spans="6:7" x14ac:dyDescent="0.25">
      <c r="F71" s="18"/>
      <c r="G71" s="17">
        <v>1.4195603551482614E-2</v>
      </c>
    </row>
    <row r="72" spans="6:7" x14ac:dyDescent="0.25">
      <c r="F72" s="18"/>
      <c r="G72" s="17">
        <v>1.4195603551482614E-2</v>
      </c>
    </row>
    <row r="73" spans="6:7" x14ac:dyDescent="0.25">
      <c r="F73" s="18"/>
      <c r="G73" s="17">
        <v>1.4195603551482614E-2</v>
      </c>
    </row>
    <row r="74" spans="6:7" x14ac:dyDescent="0.25">
      <c r="F74" s="18"/>
      <c r="G74" s="17">
        <v>1.4195603551482614E-2</v>
      </c>
    </row>
    <row r="75" spans="6:7" x14ac:dyDescent="0.25">
      <c r="F75" s="18"/>
      <c r="G75" s="17">
        <v>1.4195603551482614E-2</v>
      </c>
    </row>
    <row r="76" spans="6:7" x14ac:dyDescent="0.25">
      <c r="F76" s="18"/>
      <c r="G76" s="17">
        <v>1.4195603551482614E-2</v>
      </c>
    </row>
    <row r="77" spans="6:7" x14ac:dyDescent="0.25">
      <c r="F77" s="18"/>
      <c r="G77" s="17">
        <v>1.4195603551482614E-2</v>
      </c>
    </row>
    <row r="78" spans="6:7" x14ac:dyDescent="0.25">
      <c r="F78" s="18"/>
      <c r="G78" s="17">
        <v>1.4195603551482614E-2</v>
      </c>
    </row>
    <row r="79" spans="6:7" x14ac:dyDescent="0.25">
      <c r="F79" s="18"/>
      <c r="G79" s="17">
        <v>1.4195603551482614E-2</v>
      </c>
    </row>
    <row r="80" spans="6:7" x14ac:dyDescent="0.25">
      <c r="F80" s="18"/>
      <c r="G80" s="17">
        <v>1.4195603551482614E-2</v>
      </c>
    </row>
    <row r="81" spans="6:7" x14ac:dyDescent="0.25">
      <c r="F81" s="18"/>
      <c r="G81" s="17">
        <v>1.4195603551482614E-2</v>
      </c>
    </row>
    <row r="82" spans="6:7" x14ac:dyDescent="0.25">
      <c r="F82" s="18"/>
      <c r="G82" s="17">
        <v>1.4195603551482614E-2</v>
      </c>
    </row>
    <row r="83" spans="6:7" x14ac:dyDescent="0.25">
      <c r="F83" s="18"/>
      <c r="G83" s="17">
        <v>1.4195603551482614E-2</v>
      </c>
    </row>
    <row r="84" spans="6:7" x14ac:dyDescent="0.25">
      <c r="F84" s="18"/>
      <c r="G84" s="17">
        <v>1.4195603551482614E-2</v>
      </c>
    </row>
    <row r="85" spans="6:7" x14ac:dyDescent="0.25">
      <c r="F85" s="18"/>
      <c r="G85" s="17">
        <v>1.4195603551482614E-2</v>
      </c>
    </row>
    <row r="86" spans="6:7" x14ac:dyDescent="0.25">
      <c r="F86" s="18"/>
      <c r="G86" s="17">
        <v>1.4195603551482614E-2</v>
      </c>
    </row>
    <row r="87" spans="6:7" x14ac:dyDescent="0.25">
      <c r="F87" s="18"/>
      <c r="G87" s="17">
        <v>1.4195603551482614E-2</v>
      </c>
    </row>
    <row r="88" spans="6:7" x14ac:dyDescent="0.25">
      <c r="F88" s="18"/>
      <c r="G88" s="17">
        <v>1.4195603551482614E-2</v>
      </c>
    </row>
    <row r="89" spans="6:7" x14ac:dyDescent="0.25">
      <c r="F89" s="18"/>
      <c r="G89" s="17">
        <v>1.4195603551482614E-2</v>
      </c>
    </row>
    <row r="90" spans="6:7" x14ac:dyDescent="0.25">
      <c r="F90" s="18"/>
      <c r="G90" s="17">
        <v>1.4195603551482614E-2</v>
      </c>
    </row>
    <row r="91" spans="6:7" x14ac:dyDescent="0.25">
      <c r="F91" s="18"/>
      <c r="G91" s="17">
        <v>1.4195603551482614E-2</v>
      </c>
    </row>
    <row r="92" spans="6:7" x14ac:dyDescent="0.25">
      <c r="F92" s="18"/>
      <c r="G92" s="17">
        <v>1.4195603551482614E-2</v>
      </c>
    </row>
    <row r="93" spans="6:7" x14ac:dyDescent="0.25">
      <c r="F93" s="18"/>
      <c r="G93" s="17">
        <v>1.4195603551482614E-2</v>
      </c>
    </row>
    <row r="94" spans="6:7" x14ac:dyDescent="0.25">
      <c r="F94" s="18"/>
      <c r="G94" s="17">
        <v>1.4195603551482614E-2</v>
      </c>
    </row>
    <row r="95" spans="6:7" x14ac:dyDescent="0.25">
      <c r="F95" s="18"/>
      <c r="G95" s="17">
        <v>1.4195603551482614E-2</v>
      </c>
    </row>
    <row r="96" spans="6:7" ht="15.75" thickBot="1" x14ac:dyDescent="0.3">
      <c r="F96" s="18"/>
      <c r="G96" s="19">
        <v>1.4195603551482614E-2</v>
      </c>
    </row>
    <row r="97" spans="6:6" x14ac:dyDescent="0.25">
      <c r="F97" s="18"/>
    </row>
    <row r="98" spans="6:6" x14ac:dyDescent="0.25">
      <c r="F98" s="18"/>
    </row>
    <row r="99" spans="6:6" x14ac:dyDescent="0.25">
      <c r="F99" s="18"/>
    </row>
    <row r="100" spans="6:6" x14ac:dyDescent="0.25">
      <c r="F100" s="18"/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9" sqref="C9"/>
    </sheetView>
  </sheetViews>
  <sheetFormatPr defaultRowHeight="15" x14ac:dyDescent="0.25"/>
  <cols>
    <col min="2" max="2" width="21.42578125" customWidth="1"/>
    <col min="3" max="3" width="20.140625" style="1" customWidth="1"/>
    <col min="5" max="5" width="13.85546875" style="3" bestFit="1" customWidth="1"/>
    <col min="6" max="6" width="14.140625" style="2" bestFit="1" customWidth="1"/>
  </cols>
  <sheetData>
    <row r="1" spans="1:5" ht="15.75" thickBot="1" x14ac:dyDescent="0.3"/>
    <row r="2" spans="1:5" x14ac:dyDescent="0.25">
      <c r="A2" s="22" t="s">
        <v>35</v>
      </c>
      <c r="B2" s="28" t="s">
        <v>15</v>
      </c>
      <c r="C2" s="30" t="s">
        <v>34</v>
      </c>
    </row>
    <row r="3" spans="1:5" ht="15.75" thickBot="1" x14ac:dyDescent="0.3">
      <c r="B3" s="29"/>
      <c r="C3" s="31"/>
    </row>
    <row r="4" spans="1:5" x14ac:dyDescent="0.25">
      <c r="B4" s="32">
        <v>45323</v>
      </c>
      <c r="C4" s="33">
        <v>9999.9999999999964</v>
      </c>
      <c r="E4" s="27"/>
    </row>
    <row r="5" spans="1:5" x14ac:dyDescent="0.25">
      <c r="B5" s="18">
        <v>45324</v>
      </c>
      <c r="C5" s="17">
        <v>10003.014750721248</v>
      </c>
      <c r="E5" s="27"/>
    </row>
    <row r="6" spans="1:5" x14ac:dyDescent="0.25">
      <c r="B6" s="18">
        <v>45325</v>
      </c>
      <c r="C6" s="17">
        <v>10006.030410314692</v>
      </c>
      <c r="E6" s="27"/>
    </row>
    <row r="7" spans="1:5" x14ac:dyDescent="0.25">
      <c r="B7" s="18">
        <v>45326</v>
      </c>
      <c r="C7" s="17">
        <v>10009.046979054332</v>
      </c>
      <c r="E7" s="27"/>
    </row>
    <row r="8" spans="1:5" x14ac:dyDescent="0.25">
      <c r="B8" s="18">
        <v>45327</v>
      </c>
      <c r="C8" s="17">
        <v>10012.06445721425</v>
      </c>
      <c r="E8" s="27"/>
    </row>
    <row r="9" spans="1:5" x14ac:dyDescent="0.25">
      <c r="B9" s="18">
        <v>45328</v>
      </c>
      <c r="C9" s="17">
        <v>10015.082845068613</v>
      </c>
      <c r="E9" s="27"/>
    </row>
    <row r="10" spans="1:5" x14ac:dyDescent="0.25">
      <c r="B10" s="18">
        <v>45329</v>
      </c>
      <c r="C10" s="17">
        <v>10018.102142891672</v>
      </c>
      <c r="E10" s="27"/>
    </row>
    <row r="11" spans="1:5" x14ac:dyDescent="0.25">
      <c r="B11" s="18">
        <v>45330</v>
      </c>
      <c r="C11" s="17">
        <v>10021.122350957763</v>
      </c>
      <c r="E11" s="27"/>
    </row>
    <row r="12" spans="1:5" x14ac:dyDescent="0.25">
      <c r="B12" s="18">
        <v>45331</v>
      </c>
      <c r="C12" s="17">
        <v>10024.143469541295</v>
      </c>
      <c r="E12" s="27"/>
    </row>
    <row r="13" spans="1:5" x14ac:dyDescent="0.25">
      <c r="B13" s="18">
        <v>45332</v>
      </c>
      <c r="C13" s="17">
        <v>10027.165498916771</v>
      </c>
      <c r="E13" s="27"/>
    </row>
    <row r="14" spans="1:5" x14ac:dyDescent="0.25">
      <c r="B14" s="18">
        <v>45333</v>
      </c>
      <c r="C14" s="17">
        <v>10030.18843935877</v>
      </c>
      <c r="E14" s="27"/>
    </row>
    <row r="15" spans="1:5" x14ac:dyDescent="0.25">
      <c r="B15" s="18">
        <v>45334</v>
      </c>
      <c r="C15" s="17">
        <v>10033.212291141957</v>
      </c>
      <c r="E15" s="27"/>
    </row>
    <row r="16" spans="1:5" x14ac:dyDescent="0.25">
      <c r="B16" s="18">
        <v>45335</v>
      </c>
      <c r="C16" s="17">
        <v>10036.237054541081</v>
      </c>
      <c r="E16" s="27"/>
    </row>
    <row r="17" spans="2:5" x14ac:dyDescent="0.25">
      <c r="B17" s="18">
        <v>45336</v>
      </c>
      <c r="C17" s="17">
        <v>10039.262729830967</v>
      </c>
      <c r="E17" s="27"/>
    </row>
    <row r="18" spans="2:5" x14ac:dyDescent="0.25">
      <c r="B18" s="18">
        <v>45337</v>
      </c>
      <c r="C18" s="17">
        <v>10042.289317286528</v>
      </c>
      <c r="E18" s="27"/>
    </row>
    <row r="19" spans="2:5" x14ac:dyDescent="0.25">
      <c r="B19" s="18">
        <v>45338</v>
      </c>
      <c r="C19" s="17">
        <v>10045.316817182764</v>
      </c>
      <c r="E19" s="27"/>
    </row>
    <row r="20" spans="2:5" x14ac:dyDescent="0.25">
      <c r="B20" s="18">
        <v>45339</v>
      </c>
      <c r="C20" s="17">
        <v>10048.345229794746</v>
      </c>
      <c r="E20" s="27"/>
    </row>
    <row r="21" spans="2:5" x14ac:dyDescent="0.25">
      <c r="B21" s="18">
        <v>45340</v>
      </c>
      <c r="C21" s="17">
        <v>10051.374555397639</v>
      </c>
      <c r="E21" s="27"/>
    </row>
    <row r="22" spans="2:5" x14ac:dyDescent="0.25">
      <c r="B22" s="18">
        <v>45341</v>
      </c>
      <c r="C22" s="17">
        <v>10054.404794266689</v>
      </c>
      <c r="E22" s="27"/>
    </row>
    <row r="23" spans="2:5" x14ac:dyDescent="0.25">
      <c r="B23" s="18">
        <v>45342</v>
      </c>
      <c r="C23" s="17">
        <v>10057.43594667722</v>
      </c>
      <c r="E23" s="27"/>
    </row>
    <row r="24" spans="2:5" x14ac:dyDescent="0.25">
      <c r="B24" s="18">
        <v>45343</v>
      </c>
      <c r="C24" s="17">
        <v>10060.468012904637</v>
      </c>
      <c r="E24" s="27"/>
    </row>
    <row r="25" spans="2:5" x14ac:dyDescent="0.25">
      <c r="B25" s="18">
        <v>45344</v>
      </c>
      <c r="C25" s="17">
        <v>10063.500993224447</v>
      </c>
      <c r="E25" s="27"/>
    </row>
    <row r="26" spans="2:5" x14ac:dyDescent="0.25">
      <c r="B26" s="18">
        <v>45345</v>
      </c>
      <c r="C26" s="17">
        <v>10066.534887912212</v>
      </c>
      <c r="E26" s="27"/>
    </row>
    <row r="27" spans="2:5" x14ac:dyDescent="0.25">
      <c r="B27" s="18">
        <v>45346</v>
      </c>
      <c r="C27" s="17">
        <v>10069.569697243598</v>
      </c>
      <c r="E27" s="27"/>
    </row>
    <row r="28" spans="2:5" x14ac:dyDescent="0.25">
      <c r="B28" s="18">
        <v>45347</v>
      </c>
      <c r="C28" s="17">
        <v>10072.605421494349</v>
      </c>
      <c r="E28" s="27"/>
    </row>
    <row r="29" spans="2:5" x14ac:dyDescent="0.25">
      <c r="B29" s="18">
        <v>45348</v>
      </c>
      <c r="C29" s="17">
        <v>10075.642060940287</v>
      </c>
      <c r="E29" s="27"/>
    </row>
    <row r="30" spans="2:5" x14ac:dyDescent="0.25">
      <c r="B30" s="18">
        <v>45349</v>
      </c>
      <c r="C30" s="17">
        <v>10078.679615857318</v>
      </c>
    </row>
    <row r="31" spans="2:5" x14ac:dyDescent="0.25">
      <c r="B31" s="18">
        <v>45350</v>
      </c>
      <c r="C31" s="17">
        <v>10081.718086521438</v>
      </c>
    </row>
    <row r="32" spans="2:5" x14ac:dyDescent="0.25">
      <c r="B32" s="18">
        <v>45351</v>
      </c>
      <c r="C32" s="17">
        <v>10084.757473208718</v>
      </c>
    </row>
    <row r="33" spans="2:3" x14ac:dyDescent="0.25">
      <c r="B33" s="18">
        <v>45352</v>
      </c>
      <c r="C33" s="17">
        <v>10090.838995757489</v>
      </c>
    </row>
    <row r="34" spans="2:3" x14ac:dyDescent="0.25">
      <c r="B34" s="18">
        <v>45353</v>
      </c>
      <c r="C34" s="17">
        <v>10093.881132171542</v>
      </c>
    </row>
    <row r="35" spans="2:3" x14ac:dyDescent="0.25">
      <c r="B35" s="18">
        <v>45354</v>
      </c>
      <c r="C35" s="17">
        <v>10096.92418571389</v>
      </c>
    </row>
    <row r="36" spans="2:3" x14ac:dyDescent="0.25">
      <c r="B36" s="18">
        <v>45355</v>
      </c>
      <c r="C36" s="17">
        <v>10099.968156661023</v>
      </c>
    </row>
    <row r="37" spans="2:3" x14ac:dyDescent="0.25">
      <c r="B37" s="18">
        <v>45356</v>
      </c>
      <c r="C37" s="17">
        <v>10103.013045289517</v>
      </c>
    </row>
    <row r="38" spans="2:3" x14ac:dyDescent="0.25">
      <c r="B38" s="18">
        <v>45357</v>
      </c>
      <c r="C38" s="17">
        <v>10106.058851876031</v>
      </c>
    </row>
    <row r="39" spans="2:3" x14ac:dyDescent="0.25">
      <c r="B39" s="18">
        <v>45358</v>
      </c>
      <c r="C39" s="17">
        <v>10109.105576697304</v>
      </c>
    </row>
    <row r="40" spans="2:3" x14ac:dyDescent="0.25">
      <c r="B40" s="18">
        <v>45359</v>
      </c>
      <c r="C40" s="17">
        <v>10112.153220030163</v>
      </c>
    </row>
    <row r="41" spans="2:3" x14ac:dyDescent="0.25">
      <c r="B41" s="18">
        <v>45360</v>
      </c>
      <c r="C41" s="17">
        <v>10115.201782151515</v>
      </c>
    </row>
    <row r="42" spans="2:3" x14ac:dyDescent="0.25">
      <c r="B42" s="18">
        <v>45361</v>
      </c>
      <c r="C42" s="17">
        <v>10118.251263338352</v>
      </c>
    </row>
    <row r="43" spans="2:3" x14ac:dyDescent="0.25">
      <c r="B43" s="18">
        <v>45362</v>
      </c>
      <c r="C43" s="17">
        <v>10121.301663867749</v>
      </c>
    </row>
    <row r="44" spans="2:3" x14ac:dyDescent="0.25">
      <c r="B44" s="18">
        <v>45363</v>
      </c>
      <c r="C44" s="17">
        <v>10124.352984016869</v>
      </c>
    </row>
    <row r="45" spans="2:3" x14ac:dyDescent="0.25">
      <c r="B45" s="18">
        <v>45364</v>
      </c>
      <c r="C45" s="17">
        <v>10127.405224062948</v>
      </c>
    </row>
    <row r="46" spans="2:3" x14ac:dyDescent="0.25">
      <c r="B46" s="18">
        <v>45365</v>
      </c>
      <c r="C46" s="17">
        <v>10130.458384283318</v>
      </c>
    </row>
    <row r="47" spans="2:3" ht="15.75" thickBot="1" x14ac:dyDescent="0.3">
      <c r="B47" s="26">
        <v>45366</v>
      </c>
      <c r="C47" s="19">
        <v>10133.512464955384</v>
      </c>
    </row>
  </sheetData>
  <mergeCells count="2"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14" sqref="B14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100.03767123287668</v>
      </c>
      <c r="Y1" s="7"/>
    </row>
    <row r="2" spans="1:28" x14ac:dyDescent="0.25">
      <c r="A2" t="s">
        <v>1</v>
      </c>
      <c r="B2" s="5">
        <f>SUM(Sheet3!G3:G43)</f>
        <v>102.74999999999996</v>
      </c>
      <c r="C2" s="10"/>
    </row>
    <row r="3" spans="1:28" x14ac:dyDescent="0.25">
      <c r="A3" t="s">
        <v>2</v>
      </c>
      <c r="B3" s="2">
        <f>100*Price!B2/365*IF(Price!B9=Price!M1,365,360)</f>
        <v>10.849315068493151</v>
      </c>
      <c r="C3" s="12">
        <f>+B3/2</f>
        <v>5.4246575342465757</v>
      </c>
      <c r="D3">
        <v>2.9890704637510801</v>
      </c>
      <c r="Y3" s="7">
        <f>+B3/360*180</f>
        <v>5.4246575342465757</v>
      </c>
      <c r="Z3">
        <f>+B3/360*180</f>
        <v>5.4246575342465757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11</v>
      </c>
      <c r="D4" s="7"/>
    </row>
    <row r="5" spans="1:28" x14ac:dyDescent="0.25">
      <c r="A5" t="s">
        <v>4</v>
      </c>
      <c r="B5" s="2">
        <f>+B6-B7</f>
        <v>0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90</v>
      </c>
    </row>
    <row r="8" spans="1:28" x14ac:dyDescent="0.25">
      <c r="A8" t="s">
        <v>7</v>
      </c>
      <c r="B8">
        <f>COUNTIF(Sheet3!B3:B43,"&gt;="&amp;Sheet2!B14)</f>
        <v>12</v>
      </c>
    </row>
    <row r="9" spans="1:28" x14ac:dyDescent="0.25">
      <c r="A9" t="s">
        <v>8</v>
      </c>
      <c r="B9">
        <f>B5/B6</f>
        <v>0</v>
      </c>
    </row>
    <row r="10" spans="1:28" x14ac:dyDescent="0.25">
      <c r="A10" t="s">
        <v>9</v>
      </c>
      <c r="B10" s="7">
        <f>+B4/(Price!B4*100)</f>
        <v>2.75E-2</v>
      </c>
    </row>
    <row r="12" spans="1:28" x14ac:dyDescent="0.25">
      <c r="A12" t="s">
        <v>22</v>
      </c>
      <c r="B12" s="3">
        <f>+EDATE(B13,12/Price!B4)</f>
        <v>45413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45323</v>
      </c>
    </row>
    <row r="14" spans="1:28" x14ac:dyDescent="0.25">
      <c r="A14" t="s">
        <v>15</v>
      </c>
      <c r="B14" s="3">
        <f>IF(DAY(Price!B7)=31,Price!B7-1,Price!B7)</f>
        <v>45413</v>
      </c>
      <c r="D14" s="7"/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9" sqref="B9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45323</v>
      </c>
      <c r="C2" s="3">
        <f>Sheet2!B13</f>
        <v>45323</v>
      </c>
      <c r="D2" s="11"/>
      <c r="H2" s="3"/>
    </row>
    <row r="3" spans="1:8" x14ac:dyDescent="0.25">
      <c r="A3">
        <v>1</v>
      </c>
      <c r="B3" s="3">
        <f>Price!B6</f>
        <v>45413</v>
      </c>
      <c r="C3" s="3">
        <f>+Sheet2!B12</f>
        <v>45413</v>
      </c>
      <c r="D3" s="11">
        <f>IF(C3="","",IF(C3=EDATE(Price!$B$5,12*Price!$B$3),100*(1+Price!$B$2/Price!$B$4),100*Price!$B$2/Price!$B$4))</f>
        <v>2.75</v>
      </c>
      <c r="E3">
        <f>IF(C3="","",(1+Sheet2!$B$4/(Price!$B$4*100))^(Sheet3!A3-1+Sheet2!$B$9))</f>
        <v>1</v>
      </c>
      <c r="F3">
        <f>IF(C3="","",1/E3)</f>
        <v>1</v>
      </c>
      <c r="G3">
        <f>IF(C3="","",D3/E3)</f>
        <v>2.75</v>
      </c>
    </row>
    <row r="4" spans="1:8" x14ac:dyDescent="0.25">
      <c r="A4">
        <f>IF(A3&lt;Price!$B$3*Price!$B$4,A3+1,"")</f>
        <v>2</v>
      </c>
      <c r="B4" s="3">
        <f>IF(A4="","",EDATE(B3,12/Price!$B$4))</f>
        <v>45505</v>
      </c>
      <c r="C4" s="3">
        <f>IF(C3&lt;EDATE(Price!$B$5,Price!$B$3*12),EDATE(Sheet3!C3,12/Price!$B$4),"")</f>
        <v>45505</v>
      </c>
      <c r="D4" s="11">
        <f>IF(C4="","",IF(C4=EDATE(Price!$B$5,12*Price!$B$3),100*(1+Price!$B$2/Price!$B$4),100*Price!$B$2/Price!$B$4))</f>
        <v>2.75</v>
      </c>
      <c r="E4">
        <f>IF(C4="","",(1+Sheet2!$B$4/(Price!$B$4*100))^(Sheet3!A4-1+Sheet2!$B$9))</f>
        <v>1.0275000000000001</v>
      </c>
      <c r="F4">
        <f t="shared" ref="F4:F42" si="0">IF(C4="","",1/E4)</f>
        <v>0.97323600973236002</v>
      </c>
      <c r="G4">
        <f t="shared" ref="G4:G43" si="1">IF(C4="","",D4/E4)</f>
        <v>2.6763990267639901</v>
      </c>
    </row>
    <row r="5" spans="1:8" x14ac:dyDescent="0.25">
      <c r="A5">
        <f>IF(A4&lt;Price!$B$3*Price!$B$4,A4+1,"")</f>
        <v>3</v>
      </c>
      <c r="B5" s="3">
        <f>IF(A5="","",EDATE(B4,12/Price!$B$4))</f>
        <v>45597</v>
      </c>
      <c r="C5" s="3">
        <f>IF(C4&lt;EDATE(Price!$B$5,Price!$B$3*12),EDATE(Sheet3!C4,12/Price!$B$4),"")</f>
        <v>45597</v>
      </c>
      <c r="D5" s="11">
        <f>IF(C5="","",IF(C5=EDATE(Price!$B$5,12*Price!$B$3),100*(1+Price!$B$2/Price!$B$4),100*Price!$B$2/Price!$B$4))</f>
        <v>2.75</v>
      </c>
      <c r="E5">
        <f>IF(C5="","",(1+Sheet2!$B$4/(Price!$B$4*100))^(Sheet3!A5-1+Sheet2!$B$9))</f>
        <v>1.0557562500000002</v>
      </c>
      <c r="F5">
        <f t="shared" si="0"/>
        <v>0.94718833063976637</v>
      </c>
      <c r="G5">
        <f t="shared" si="1"/>
        <v>2.6047679092593574</v>
      </c>
    </row>
    <row r="6" spans="1:8" x14ac:dyDescent="0.25">
      <c r="A6">
        <f>IF(A5&lt;Price!$B$3*Price!$B$4,A5+1,"")</f>
        <v>4</v>
      </c>
      <c r="B6" s="3">
        <f>IF(A6="","",EDATE(B5,12/Price!$B$4))</f>
        <v>45689</v>
      </c>
      <c r="C6" s="3">
        <f>IF(C5&lt;EDATE(Price!$B$5,Price!$B$3*12),EDATE(Sheet3!C5,12/Price!$B$4),"")</f>
        <v>45689</v>
      </c>
      <c r="D6" s="11">
        <f>IF(C6="","",IF(C6=EDATE(Price!$B$5,12*Price!$B$3),100*(1+Price!$B$2/Price!$B$4),100*Price!$B$2/Price!$B$4))</f>
        <v>2.75</v>
      </c>
      <c r="E6">
        <f>IF(C6="","",(1+Sheet2!$B$4/(Price!$B$4*100))^(Sheet3!A6-1+Sheet2!$B$9))</f>
        <v>1.0847895468750002</v>
      </c>
      <c r="F6">
        <f t="shared" si="0"/>
        <v>0.92183779137690158</v>
      </c>
      <c r="G6">
        <f t="shared" si="1"/>
        <v>2.5350539262864795</v>
      </c>
    </row>
    <row r="7" spans="1:8" x14ac:dyDescent="0.25">
      <c r="A7">
        <f>IF(A6&lt;Price!$B$3*Price!$B$4,A6+1,"")</f>
        <v>5</v>
      </c>
      <c r="B7" s="3">
        <f>IF(A7="","",EDATE(B6,12/Price!$B$4))</f>
        <v>45778</v>
      </c>
      <c r="C7" s="3">
        <f>IF(C6&lt;EDATE(Price!$B$5,Price!$B$3*12),EDATE(Sheet3!C6,12/Price!$B$4),"")</f>
        <v>45778</v>
      </c>
      <c r="D7" s="11">
        <f>IF(C7="","",IF(C7=EDATE(Price!$B$5,12*Price!$B$3),100*(1+Price!$B$2/Price!$B$4),100*Price!$B$2/Price!$B$4))</f>
        <v>2.75</v>
      </c>
      <c r="E7">
        <f>IF(C7="","",(1+Sheet2!$B$4/(Price!$B$4*100))^(Sheet3!A7-1+Sheet2!$B$9))</f>
        <v>1.1146212594140628</v>
      </c>
      <c r="F7">
        <f t="shared" si="0"/>
        <v>0.89716573370014741</v>
      </c>
      <c r="G7">
        <f t="shared" si="1"/>
        <v>2.4672057676754053</v>
      </c>
    </row>
    <row r="8" spans="1:8" x14ac:dyDescent="0.25">
      <c r="A8">
        <f>IF(A7&lt;Price!$B$3*Price!$B$4,A7+1,"")</f>
        <v>6</v>
      </c>
      <c r="B8" s="3">
        <f>IF(A8="","",EDATE(B7,12/Price!$B$4))</f>
        <v>45870</v>
      </c>
      <c r="C8" s="3">
        <f>IF(C7&lt;EDATE(Price!$B$5,Price!$B$3*12),EDATE(Sheet3!C7,12/Price!$B$4),"")</f>
        <v>45870</v>
      </c>
      <c r="D8" s="11">
        <f>IF(C8="","",IF(C8=EDATE(Price!$B$5,12*Price!$B$3),100*(1+Price!$B$2/Price!$B$4),100*Price!$B$2/Price!$B$4))</f>
        <v>2.75</v>
      </c>
      <c r="E8">
        <f>IF(C8="","",(1+Sheet2!$B$4/(Price!$B$4*100))^(Sheet3!A8-1+Sheet2!$B$9))</f>
        <v>1.1452733440479497</v>
      </c>
      <c r="F8">
        <f t="shared" si="0"/>
        <v>0.8731539987349366</v>
      </c>
      <c r="G8">
        <f t="shared" si="1"/>
        <v>2.4011734965210754</v>
      </c>
    </row>
    <row r="9" spans="1:8" x14ac:dyDescent="0.25">
      <c r="A9">
        <f>IF(A8&lt;Price!$B$3*Price!$B$4,A8+1,"")</f>
        <v>7</v>
      </c>
      <c r="B9" s="3">
        <f>IF(A9="","",EDATE(B8,12/Price!$B$4))</f>
        <v>45962</v>
      </c>
      <c r="C9" s="3">
        <f>IF(C8&lt;EDATE(Price!$B$5,Price!$B$3*12),EDATE(Sheet3!C8,12/Price!$B$4),"")</f>
        <v>45962</v>
      </c>
      <c r="D9" s="11">
        <f>IF(C9="","",IF(C9=EDATE(Price!$B$5,12*Price!$B$3),100*(1+Price!$B$2/Price!$B$4),100*Price!$B$2/Price!$B$4))</f>
        <v>2.75</v>
      </c>
      <c r="E9">
        <f>IF(C9="","",(1+Sheet2!$B$4/(Price!$B$4*100))^(Sheet3!A9-1+Sheet2!$B$9))</f>
        <v>1.1767683610092683</v>
      </c>
      <c r="F9">
        <f t="shared" si="0"/>
        <v>0.84978491361064379</v>
      </c>
      <c r="G9">
        <f t="shared" si="1"/>
        <v>2.3369085124292708</v>
      </c>
    </row>
    <row r="10" spans="1:8" x14ac:dyDescent="0.25">
      <c r="A10">
        <f>IF(A9&lt;Price!$B$3*Price!$B$4,A9+1,"")</f>
        <v>8</v>
      </c>
      <c r="B10" s="3">
        <f>IF(A10="","",EDATE(B9,12/Price!$B$4))</f>
        <v>46054</v>
      </c>
      <c r="C10" s="3">
        <f>IF(C9&lt;EDATE(Price!$B$5,Price!$B$3*12),EDATE(Sheet3!C9,12/Price!$B$4),"")</f>
        <v>46054</v>
      </c>
      <c r="D10" s="11">
        <f>IF(C10="","",IF(C10=EDATE(Price!$B$5,12*Price!$B$3),100*(1+Price!$B$2/Price!$B$4),100*Price!$B$2/Price!$B$4))</f>
        <v>2.75</v>
      </c>
      <c r="E10">
        <f>IF(C10="","",(1+Sheet2!$B$4/(Price!$B$4*100))^(Sheet3!A10-1+Sheet2!$B$9))</f>
        <v>1.2091294909370232</v>
      </c>
      <c r="F10">
        <f t="shared" si="0"/>
        <v>0.82704127845318132</v>
      </c>
      <c r="G10">
        <f t="shared" si="1"/>
        <v>2.274363515746249</v>
      </c>
    </row>
    <row r="11" spans="1:8" x14ac:dyDescent="0.25">
      <c r="A11">
        <f>IF(A10&lt;Price!$B$3*Price!$B$4,A10+1,"")</f>
        <v>9</v>
      </c>
      <c r="B11" s="3">
        <f>IF(A11="","",EDATE(B10,12/Price!$B$4))</f>
        <v>46143</v>
      </c>
      <c r="C11" s="3">
        <f>IF(C10&lt;EDATE(Price!$B$5,Price!$B$3*12),EDATE(Sheet3!C10,12/Price!$B$4),"")</f>
        <v>46143</v>
      </c>
      <c r="D11" s="11">
        <f>IF(C11="","",IF(C11=EDATE(Price!$B$5,12*Price!$B$3),100*(1+Price!$B$2/Price!$B$4),100*Price!$B$2/Price!$B$4))</f>
        <v>2.75</v>
      </c>
      <c r="E11">
        <f>IF(C11="","",(1+Sheet2!$B$4/(Price!$B$4*100))^(Sheet3!A11-1+Sheet2!$B$9))</f>
        <v>1.2423805519377913</v>
      </c>
      <c r="F11">
        <f t="shared" si="0"/>
        <v>0.80490635372572394</v>
      </c>
      <c r="G11">
        <f t="shared" si="1"/>
        <v>2.2134924727457408</v>
      </c>
    </row>
    <row r="12" spans="1:8" x14ac:dyDescent="0.25">
      <c r="A12">
        <f>IF(A11&lt;Price!$B$3*Price!$B$4,A11+1,"")</f>
        <v>10</v>
      </c>
      <c r="B12" s="3">
        <f>IF(A12="","",EDATE(B11,12/Price!$B$4))</f>
        <v>46235</v>
      </c>
      <c r="C12" s="3">
        <f>IF(C11&lt;EDATE(Price!$B$5,Price!$B$3*12),EDATE(Sheet3!C11,12/Price!$B$4),"")</f>
        <v>46235</v>
      </c>
      <c r="D12" s="11">
        <f>IF(C12="","",IF(C12=EDATE(Price!$B$5,12*Price!$B$3),100*(1+Price!$B$2/Price!$B$4),100*Price!$B$2/Price!$B$4))</f>
        <v>2.75</v>
      </c>
      <c r="E12">
        <f>IF(C12="","",(1+Sheet2!$B$4/(Price!$B$4*100))^(Sheet3!A12-1+Sheet2!$B$9))</f>
        <v>1.2765460171160807</v>
      </c>
      <c r="F12">
        <f t="shared" si="0"/>
        <v>0.78336384790824709</v>
      </c>
      <c r="G12">
        <f t="shared" si="1"/>
        <v>2.1542505817476796</v>
      </c>
    </row>
    <row r="13" spans="1:8" x14ac:dyDescent="0.25">
      <c r="A13">
        <f>IF(A12&lt;Price!$B$3*Price!$B$4,A12+1,"")</f>
        <v>11</v>
      </c>
      <c r="B13" s="3">
        <f>IF(A13="","",EDATE(B12,12/Price!$B$4))</f>
        <v>46327</v>
      </c>
      <c r="C13" s="3">
        <f>IF(C12&lt;EDATE(Price!$B$5,Price!$B$3*12),EDATE(Sheet3!C12,12/Price!$B$4),"")</f>
        <v>46327</v>
      </c>
      <c r="D13" s="11">
        <f>IF(C13="","",IF(C13=EDATE(Price!$B$5,12*Price!$B$3),100*(1+Price!$B$2/Price!$B$4),100*Price!$B$2/Price!$B$4))</f>
        <v>2.75</v>
      </c>
      <c r="E13">
        <f>IF(C13="","",(1+Sheet2!$B$4/(Price!$B$4*100))^(Sheet3!A13-1+Sheet2!$B$9))</f>
        <v>1.311651032586773</v>
      </c>
      <c r="F13">
        <f t="shared" si="0"/>
        <v>0.76239790550680975</v>
      </c>
      <c r="G13">
        <f t="shared" si="1"/>
        <v>2.0965942401437268</v>
      </c>
    </row>
    <row r="14" spans="1:8" x14ac:dyDescent="0.25">
      <c r="A14">
        <f>IF(A13&lt;Price!$B$3*Price!$B$4,A13+1,"")</f>
        <v>12</v>
      </c>
      <c r="B14" s="3">
        <f>IF(A14="","",EDATE(B13,12/Price!$B$4))</f>
        <v>46419</v>
      </c>
      <c r="C14" s="3">
        <f>IF(C13&lt;EDATE(Price!$B$5,Price!$B$3*12),EDATE(Sheet3!C13,12/Price!$B$4),"")</f>
        <v>46419</v>
      </c>
      <c r="D14" s="11">
        <f>IF(C14="","",IF(C14=EDATE(Price!$B$5,12*Price!$B$3),100*(1+Price!$B$2/Price!$B$4),100*Price!$B$2/Price!$B$4))</f>
        <v>102.75000000000001</v>
      </c>
      <c r="E14">
        <f>IF(C14="","",(1+Sheet2!$B$4/(Price!$B$4*100))^(Sheet3!A14-1+Sheet2!$B$9))</f>
        <v>1.3477214359829093</v>
      </c>
      <c r="F14">
        <f t="shared" si="0"/>
        <v>0.74199309538375646</v>
      </c>
      <c r="G14">
        <f t="shared" si="1"/>
        <v>76.239790550680979</v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1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1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1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1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1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1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1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1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1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1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1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1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1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1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1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1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1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1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1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1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1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1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1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1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1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1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1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1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1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AMD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Asya Bekiryan</cp:lastModifiedBy>
  <dcterms:created xsi:type="dcterms:W3CDTF">2016-02-27T17:54:51Z</dcterms:created>
  <dcterms:modified xsi:type="dcterms:W3CDTF">2024-01-29T10:47:12Z</dcterms:modified>
</cp:coreProperties>
</file>