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1"/>
  </bookViews>
  <sheets>
    <sheet name="Price" sheetId="4" r:id="rId1"/>
    <sheet name="USD" sheetId="6" r:id="rId2"/>
    <sheet name="Sheet2" sheetId="2" state="hidden" r:id="rId3"/>
    <sheet name="Sheet3" sheetId="3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<sst xmlns="http://schemas.openxmlformats.org/spreadsheetml/2006/main" count="43" uniqueCount="36">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</sst>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 _-;\-* #,##0.00\ _ _-;_-* &quot;-&quot;??\ _ _-;_-@_-"/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6" fontId="0" fillId="0" borderId="0" xfId="0" applyNumberFormat="1"/>
    <xf numFmtId="164" fontId="0" fillId="0" borderId="0" xfId="1" applyNumberFormat="1" applyFont="1"/>
    <xf numFmtId="169" fontId="0" fillId="0" borderId="0" xfId="0" applyNumberFormat="1"/>
    <xf numFmtId="170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43" fontId="0" fillId="0" borderId="0" xfId="0" applyNumberFormat="1"/>
    <xf numFmtId="10" fontId="0" fillId="0" borderId="0" xfId="3" applyNumberFormat="1" applyFont="1"/>
    <xf numFmtId="166" fontId="3" fillId="2" borderId="2" xfId="1" applyNumberFormat="1" applyFont="1" applyFill="1" applyBorder="1"/>
    <xf numFmtId="166" fontId="3" fillId="3" borderId="2" xfId="1" applyNumberFormat="1" applyFont="1" applyFill="1" applyBorder="1"/>
    <xf numFmtId="14" fontId="0" fillId="0" borderId="8" xfId="0" applyNumberFormat="1" applyBorder="1"/>
    <xf numFmtId="14" fontId="0" fillId="0" borderId="3" xfId="0" applyNumberFormat="1" applyBorder="1"/>
    <xf numFmtId="164" fontId="0" fillId="0" borderId="4" xfId="1" applyFont="1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B2" sqref="B2:B7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20.7109375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1">
        <v>100</v>
      </c>
      <c r="F1" s="20"/>
      <c r="G1" s="20"/>
      <c r="M1" t="s">
        <v>31</v>
      </c>
      <c r="N1" t="s">
        <v>31</v>
      </c>
    </row>
    <row r="2" spans="1:14" x14ac:dyDescent="0.25">
      <c r="A2" t="s">
        <v>11</v>
      </c>
      <c r="B2" s="24">
        <v>0.05</v>
      </c>
      <c r="F2" s="14" t="s">
        <v>15</v>
      </c>
      <c r="G2" s="15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3</v>
      </c>
      <c r="F3" s="16"/>
      <c r="G3" s="17">
        <f>+B14</f>
        <v>100.00000000000003</v>
      </c>
    </row>
    <row r="4" spans="1:14" x14ac:dyDescent="0.25">
      <c r="A4" t="s">
        <v>13</v>
      </c>
      <c r="B4">
        <v>4</v>
      </c>
      <c r="F4" s="18">
        <v>45323</v>
      </c>
      <c r="G4" s="17">
        <f t="dataTable" ref="G4:G96" dt2D="0" dtr="0" r1="B7"/>
        <v>100.00000000000003</v>
      </c>
    </row>
    <row r="5" spans="1:14" x14ac:dyDescent="0.25">
      <c r="A5" t="s">
        <v>20</v>
      </c>
      <c r="B5" s="3">
        <v>45323</v>
      </c>
      <c r="D5" s="3"/>
      <c r="F5" s="18">
        <v>45324</v>
      </c>
      <c r="G5" s="17">
        <v>100.01380375262872</v>
      </c>
    </row>
    <row r="6" spans="1:14" x14ac:dyDescent="0.25">
      <c r="A6" t="s">
        <v>14</v>
      </c>
      <c r="B6" s="3">
        <v>45413</v>
      </c>
      <c r="C6" s="7"/>
      <c r="D6" s="3"/>
      <c r="F6" s="18">
        <v>45325</v>
      </c>
      <c r="G6" s="17">
        <v>100.02760941069324</v>
      </c>
    </row>
    <row r="7" spans="1:14" x14ac:dyDescent="0.25">
      <c r="A7" t="s">
        <v>15</v>
      </c>
      <c r="B7" s="3">
        <v>45413</v>
      </c>
      <c r="D7" s="3"/>
      <c r="F7" s="18">
        <v>45326</v>
      </c>
      <c r="G7" s="17">
        <v>100.04141697445668</v>
      </c>
    </row>
    <row r="8" spans="1:14" x14ac:dyDescent="0.25">
      <c r="A8" t="s">
        <v>29</v>
      </c>
      <c r="B8" s="1">
        <v>5</v>
      </c>
      <c r="F8" s="18">
        <v>45327</v>
      </c>
      <c r="G8" s="17">
        <v>100.05522644418204</v>
      </c>
    </row>
    <row r="9" spans="1:14" x14ac:dyDescent="0.25">
      <c r="A9" t="s">
        <v>33</v>
      </c>
      <c r="B9" s="1" t="s">
        <v>32</v>
      </c>
      <c r="F9" s="18">
        <v>45328</v>
      </c>
      <c r="G9" s="17">
        <v>100.06903782013241</v>
      </c>
    </row>
    <row r="10" spans="1:14" ht="15.75" thickBot="1" x14ac:dyDescent="0.3">
      <c r="F10" s="18">
        <v>45329</v>
      </c>
      <c r="G10" s="17">
        <v>100.082851102571</v>
      </c>
    </row>
    <row r="11" spans="1:14" ht="30.75" thickBot="1" x14ac:dyDescent="0.3">
      <c r="A11" s="8" t="s">
        <v>24</v>
      </c>
      <c r="B11" s="25">
        <f>IF(ISERROR(MATCH(Sheet2!B14,Sheet3!B3:B42,0)),Sheet2!B2,Sheet2!B2-100*B2/B4)</f>
        <v>100.00000000000003</v>
      </c>
      <c r="D11" s="13"/>
      <c r="F11" s="18">
        <v>45330</v>
      </c>
      <c r="G11" s="17">
        <v>100.09666629176095</v>
      </c>
    </row>
    <row r="12" spans="1:14" ht="30.75" thickBot="1" x14ac:dyDescent="0.3">
      <c r="A12" s="8" t="s">
        <v>25</v>
      </c>
      <c r="B12" s="25">
        <f>+Sheet2!B1</f>
        <v>100.01712328767127</v>
      </c>
      <c r="F12" s="18">
        <v>45331</v>
      </c>
      <c r="G12" s="17">
        <v>100.1104833879654</v>
      </c>
    </row>
    <row r="13" spans="1:14" ht="15.75" thickBot="1" x14ac:dyDescent="0.3">
      <c r="F13" s="18">
        <v>45332</v>
      </c>
      <c r="G13" s="17">
        <v>100.1243023914476</v>
      </c>
    </row>
    <row r="14" spans="1:14" ht="15.75" thickBot="1" x14ac:dyDescent="0.3">
      <c r="A14" s="9" t="s">
        <v>26</v>
      </c>
      <c r="B14" s="26">
        <f>+B11/100*B1</f>
        <v>100.00000000000003</v>
      </c>
      <c r="F14" s="18">
        <v>45333</v>
      </c>
      <c r="G14" s="17">
        <v>100.13812330247092</v>
      </c>
    </row>
    <row r="15" spans="1:14" ht="15.75" thickBot="1" x14ac:dyDescent="0.3">
      <c r="A15" s="9" t="s">
        <v>27</v>
      </c>
      <c r="B15" s="26">
        <f>+B12/100*B1</f>
        <v>100.01712328767127</v>
      </c>
      <c r="F15" s="18">
        <v>45334</v>
      </c>
      <c r="G15" s="17">
        <v>100.15194612129856</v>
      </c>
    </row>
    <row r="16" spans="1:14" x14ac:dyDescent="0.25">
      <c r="F16" s="18">
        <v>45335</v>
      </c>
      <c r="G16" s="17">
        <v>100.16577084819393</v>
      </c>
    </row>
    <row r="17" spans="6:7" x14ac:dyDescent="0.25">
      <c r="F17" s="18">
        <v>45336</v>
      </c>
      <c r="G17" s="17">
        <v>100.17959748342042</v>
      </c>
    </row>
    <row r="18" spans="6:7" x14ac:dyDescent="0.25">
      <c r="F18" s="18">
        <v>45337</v>
      </c>
      <c r="G18" s="17">
        <v>100.19342602724144</v>
      </c>
    </row>
    <row r="19" spans="6:7" x14ac:dyDescent="0.25">
      <c r="F19" s="18">
        <v>45338</v>
      </c>
      <c r="G19" s="17">
        <v>100.20725647992042</v>
      </c>
    </row>
    <row r="20" spans="6:7" x14ac:dyDescent="0.25">
      <c r="F20" s="18">
        <v>45339</v>
      </c>
      <c r="G20" s="17">
        <v>100.22108884172087</v>
      </c>
    </row>
    <row r="21" spans="6:7" x14ac:dyDescent="0.25">
      <c r="F21" s="18">
        <v>45340</v>
      </c>
      <c r="G21" s="17">
        <v>100.23492311290634</v>
      </c>
    </row>
    <row r="22" spans="6:7" x14ac:dyDescent="0.25">
      <c r="F22" s="18">
        <v>45341</v>
      </c>
      <c r="G22" s="17">
        <v>100.24875929374039</v>
      </c>
    </row>
    <row r="23" spans="6:7" x14ac:dyDescent="0.25">
      <c r="F23" s="18">
        <v>45342</v>
      </c>
      <c r="G23" s="17">
        <v>100.26259738448657</v>
      </c>
    </row>
    <row r="24" spans="6:7" x14ac:dyDescent="0.25">
      <c r="F24" s="18">
        <v>45343</v>
      </c>
      <c r="G24" s="17">
        <v>100.27643738540863</v>
      </c>
    </row>
    <row r="25" spans="6:7" x14ac:dyDescent="0.25">
      <c r="F25" s="18">
        <v>45344</v>
      </c>
      <c r="G25" s="17">
        <v>100.29027929677015</v>
      </c>
    </row>
    <row r="26" spans="6:7" x14ac:dyDescent="0.25">
      <c r="F26" s="18">
        <v>45345</v>
      </c>
      <c r="G26" s="17">
        <v>100.30412311883485</v>
      </c>
    </row>
    <row r="27" spans="6:7" x14ac:dyDescent="0.25">
      <c r="F27" s="18">
        <v>45346</v>
      </c>
      <c r="G27" s="17">
        <v>100.31796885186654</v>
      </c>
    </row>
    <row r="28" spans="6:7" x14ac:dyDescent="0.25">
      <c r="F28" s="18">
        <v>45347</v>
      </c>
      <c r="G28" s="17">
        <v>100.33181649612895</v>
      </c>
    </row>
    <row r="29" spans="6:7" x14ac:dyDescent="0.25">
      <c r="F29" s="18">
        <v>45348</v>
      </c>
      <c r="G29" s="17">
        <v>100.34566605188593</v>
      </c>
    </row>
    <row r="30" spans="6:7" x14ac:dyDescent="0.25">
      <c r="F30" s="18">
        <v>45349</v>
      </c>
      <c r="G30" s="17">
        <v>100.35951751940134</v>
      </c>
    </row>
    <row r="31" spans="6:7" x14ac:dyDescent="0.25">
      <c r="F31" s="18">
        <v>45350</v>
      </c>
      <c r="G31" s="17">
        <v>100.373370898939</v>
      </c>
    </row>
    <row r="32" spans="6:7" x14ac:dyDescent="0.25">
      <c r="F32" s="18">
        <v>45351</v>
      </c>
      <c r="G32" s="17">
        <v>100.38722619076297</v>
      </c>
    </row>
    <row r="33" spans="6:7" x14ac:dyDescent="0.25">
      <c r="F33" s="18">
        <v>45352</v>
      </c>
      <c r="G33" s="17">
        <v>100.41494251232548</v>
      </c>
    </row>
    <row r="34" spans="6:7" x14ac:dyDescent="0.25">
      <c r="F34" s="18">
        <v>45353</v>
      </c>
      <c r="G34" s="17">
        <v>100.42880354259209</v>
      </c>
    </row>
    <row r="35" spans="6:7" x14ac:dyDescent="0.25">
      <c r="F35" s="18">
        <v>45354</v>
      </c>
      <c r="G35" s="17">
        <v>100.44266648620103</v>
      </c>
    </row>
    <row r="36" spans="6:7" x14ac:dyDescent="0.25">
      <c r="F36" s="18">
        <v>45355</v>
      </c>
      <c r="G36" s="17">
        <v>100.45653134341643</v>
      </c>
    </row>
    <row r="37" spans="6:7" x14ac:dyDescent="0.25">
      <c r="F37" s="18">
        <v>45356</v>
      </c>
      <c r="G37" s="17">
        <v>100.47039811450243</v>
      </c>
    </row>
    <row r="38" spans="6:7" x14ac:dyDescent="0.25">
      <c r="F38" s="18">
        <v>45357</v>
      </c>
      <c r="G38" s="17">
        <v>100.48426679972317</v>
      </c>
    </row>
    <row r="39" spans="6:7" x14ac:dyDescent="0.25">
      <c r="F39" s="18">
        <v>45358</v>
      </c>
      <c r="G39" s="17">
        <v>100.49813739934292</v>
      </c>
    </row>
    <row r="40" spans="6:7" x14ac:dyDescent="0.25">
      <c r="F40" s="18">
        <v>45359</v>
      </c>
      <c r="G40" s="17">
        <v>100.51200991362596</v>
      </c>
    </row>
    <row r="41" spans="6:7" x14ac:dyDescent="0.25">
      <c r="F41" s="18">
        <v>45360</v>
      </c>
      <c r="G41" s="17">
        <v>100.52588434283653</v>
      </c>
    </row>
    <row r="42" spans="6:7" x14ac:dyDescent="0.25">
      <c r="F42" s="18">
        <v>45361</v>
      </c>
      <c r="G42" s="17">
        <v>100.539760687239</v>
      </c>
    </row>
    <row r="43" spans="6:7" x14ac:dyDescent="0.25">
      <c r="F43" s="18">
        <v>45362</v>
      </c>
      <c r="G43" s="17">
        <v>100.5536389470977</v>
      </c>
    </row>
    <row r="44" spans="6:7" x14ac:dyDescent="0.25">
      <c r="F44" s="18">
        <v>45363</v>
      </c>
      <c r="G44" s="17">
        <v>100.5675191226771</v>
      </c>
    </row>
    <row r="45" spans="6:7" x14ac:dyDescent="0.25">
      <c r="F45" s="18">
        <v>45364</v>
      </c>
      <c r="G45" s="17">
        <v>100.58140121424157</v>
      </c>
    </row>
    <row r="46" spans="6:7" x14ac:dyDescent="0.25">
      <c r="F46" s="18">
        <v>45365</v>
      </c>
      <c r="G46" s="17">
        <v>100.59528522205564</v>
      </c>
    </row>
    <row r="47" spans="6:7" x14ac:dyDescent="0.25">
      <c r="F47" s="18">
        <v>45366</v>
      </c>
      <c r="G47" s="17">
        <v>100.60917114638379</v>
      </c>
    </row>
    <row r="48" spans="6:7" x14ac:dyDescent="0.25">
      <c r="F48" s="18">
        <v>45367</v>
      </c>
      <c r="G48" s="17">
        <v>100.62305898749058</v>
      </c>
    </row>
    <row r="49" spans="6:7" x14ac:dyDescent="0.25">
      <c r="F49" s="18">
        <v>45368</v>
      </c>
      <c r="G49" s="17">
        <v>100.63694874564059</v>
      </c>
    </row>
    <row r="50" spans="6:7" x14ac:dyDescent="0.25">
      <c r="F50" s="18">
        <v>45369</v>
      </c>
      <c r="G50" s="17">
        <v>100.65084042109851</v>
      </c>
    </row>
    <row r="51" spans="6:7" x14ac:dyDescent="0.25">
      <c r="F51" s="18">
        <v>45370</v>
      </c>
      <c r="G51" s="17">
        <v>100.66473401412888</v>
      </c>
    </row>
    <row r="52" spans="6:7" x14ac:dyDescent="0.25">
      <c r="F52" s="18">
        <v>45371</v>
      </c>
      <c r="G52" s="17">
        <v>100.67862952499651</v>
      </c>
    </row>
    <row r="53" spans="6:7" x14ac:dyDescent="0.25">
      <c r="F53" s="18">
        <v>45372</v>
      </c>
      <c r="G53" s="17">
        <v>100.69252695396607</v>
      </c>
    </row>
    <row r="54" spans="6:7" x14ac:dyDescent="0.25">
      <c r="F54" s="18">
        <v>45373</v>
      </c>
      <c r="G54" s="17">
        <v>100.70642630130236</v>
      </c>
    </row>
    <row r="55" spans="6:7" x14ac:dyDescent="0.25">
      <c r="F55" s="18">
        <v>45374</v>
      </c>
      <c r="G55" s="17">
        <v>100.72032756727016</v>
      </c>
    </row>
    <row r="56" spans="6:7" x14ac:dyDescent="0.25">
      <c r="F56" s="18">
        <v>45375</v>
      </c>
      <c r="G56" s="17">
        <v>100.73423075213429</v>
      </c>
    </row>
    <row r="57" spans="6:7" x14ac:dyDescent="0.25">
      <c r="F57" s="18">
        <v>45376</v>
      </c>
      <c r="G57" s="17">
        <v>100.74813585615972</v>
      </c>
    </row>
    <row r="58" spans="6:7" x14ac:dyDescent="0.25">
      <c r="F58" s="18">
        <v>45377</v>
      </c>
      <c r="G58" s="17">
        <v>100.7620428796113</v>
      </c>
    </row>
    <row r="59" spans="6:7" x14ac:dyDescent="0.25">
      <c r="F59" s="18">
        <v>45378</v>
      </c>
      <c r="G59" s="17">
        <v>100.77595182275401</v>
      </c>
    </row>
    <row r="60" spans="6:7" x14ac:dyDescent="0.25">
      <c r="F60" s="18">
        <v>45379</v>
      </c>
      <c r="G60" s="17">
        <v>100.7898626858528</v>
      </c>
    </row>
    <row r="61" spans="6:7" x14ac:dyDescent="0.25">
      <c r="F61" s="18">
        <v>45380</v>
      </c>
      <c r="G61" s="17">
        <v>100.80377546917272</v>
      </c>
    </row>
    <row r="62" spans="6:7" x14ac:dyDescent="0.25">
      <c r="F62" s="18">
        <v>45381</v>
      </c>
      <c r="G62" s="17">
        <v>100.81769017297884</v>
      </c>
    </row>
    <row r="63" spans="6:7" x14ac:dyDescent="0.25">
      <c r="F63" s="18">
        <v>45382</v>
      </c>
      <c r="G63" s="17">
        <v>100.81769017297884</v>
      </c>
    </row>
    <row r="64" spans="6:7" x14ac:dyDescent="0.25">
      <c r="F64" s="18">
        <v>45383</v>
      </c>
      <c r="G64" s="17">
        <v>100.83160679753627</v>
      </c>
    </row>
    <row r="65" spans="6:7" x14ac:dyDescent="0.25">
      <c r="F65" s="18">
        <v>45384</v>
      </c>
      <c r="G65" s="17">
        <v>100.84552534311008</v>
      </c>
    </row>
    <row r="66" spans="6:7" x14ac:dyDescent="0.25">
      <c r="F66" s="18">
        <v>45385</v>
      </c>
      <c r="G66" s="17">
        <v>100.85944580996554</v>
      </c>
    </row>
    <row r="67" spans="6:7" x14ac:dyDescent="0.25">
      <c r="F67" s="18">
        <v>45386</v>
      </c>
      <c r="G67" s="17">
        <v>100.87336819836776</v>
      </c>
    </row>
    <row r="68" spans="6:7" x14ac:dyDescent="0.25">
      <c r="F68" s="18">
        <v>45387</v>
      </c>
      <c r="G68" s="17">
        <v>100.88729250858208</v>
      </c>
    </row>
    <row r="69" spans="6:7" x14ac:dyDescent="0.25">
      <c r="F69" s="18">
        <v>45388</v>
      </c>
      <c r="G69" s="17">
        <v>100.90121874087372</v>
      </c>
    </row>
    <row r="70" spans="6:7" x14ac:dyDescent="0.25">
      <c r="F70" s="18">
        <v>45389</v>
      </c>
      <c r="G70" s="17">
        <v>100.91514689550803</v>
      </c>
    </row>
    <row r="71" spans="6:7" x14ac:dyDescent="0.25">
      <c r="F71" s="18">
        <v>45390</v>
      </c>
      <c r="G71" s="17">
        <v>100.92907697275034</v>
      </c>
    </row>
    <row r="72" spans="6:7" x14ac:dyDescent="0.25">
      <c r="F72" s="18">
        <v>45391</v>
      </c>
      <c r="G72" s="17">
        <v>100.94300897286608</v>
      </c>
    </row>
    <row r="73" spans="6:7" x14ac:dyDescent="0.25">
      <c r="F73" s="18">
        <v>45392</v>
      </c>
      <c r="G73" s="17">
        <v>100.95694289612061</v>
      </c>
    </row>
    <row r="74" spans="6:7" x14ac:dyDescent="0.25">
      <c r="F74" s="18">
        <v>45393</v>
      </c>
      <c r="G74" s="17">
        <v>100.97087874277943</v>
      </c>
    </row>
    <row r="75" spans="6:7" x14ac:dyDescent="0.25">
      <c r="F75" s="18">
        <v>45394</v>
      </c>
      <c r="G75" s="17">
        <v>100.98481651310811</v>
      </c>
    </row>
    <row r="76" spans="6:7" x14ac:dyDescent="0.25">
      <c r="F76" s="18">
        <v>45395</v>
      </c>
      <c r="G76" s="17">
        <v>100.99875620737207</v>
      </c>
    </row>
    <row r="77" spans="6:7" x14ac:dyDescent="0.25">
      <c r="F77" s="18">
        <v>45396</v>
      </c>
      <c r="G77" s="17">
        <v>101.01269782583697</v>
      </c>
    </row>
    <row r="78" spans="6:7" x14ac:dyDescent="0.25">
      <c r="F78" s="18">
        <v>45397</v>
      </c>
      <c r="G78" s="17">
        <v>101.02664136876838</v>
      </c>
    </row>
    <row r="79" spans="6:7" x14ac:dyDescent="0.25">
      <c r="F79" s="18">
        <v>45398</v>
      </c>
      <c r="G79" s="17">
        <v>101.04058683643198</v>
      </c>
    </row>
    <row r="80" spans="6:7" x14ac:dyDescent="0.25">
      <c r="F80" s="18">
        <v>45399</v>
      </c>
      <c r="G80" s="17">
        <v>101.05453422909343</v>
      </c>
    </row>
    <row r="81" spans="6:7" x14ac:dyDescent="0.25">
      <c r="F81" s="18">
        <v>45400</v>
      </c>
      <c r="G81" s="17">
        <v>101.06848354701845</v>
      </c>
    </row>
    <row r="82" spans="6:7" x14ac:dyDescent="0.25">
      <c r="F82" s="18">
        <v>45401</v>
      </c>
      <c r="G82" s="17">
        <v>101.08243479047283</v>
      </c>
    </row>
    <row r="83" spans="6:7" x14ac:dyDescent="0.25">
      <c r="F83" s="18">
        <v>45402</v>
      </c>
      <c r="G83" s="17">
        <v>101.09638795972234</v>
      </c>
    </row>
    <row r="84" spans="6:7" x14ac:dyDescent="0.25">
      <c r="F84" s="18">
        <v>45403</v>
      </c>
      <c r="G84" s="17">
        <v>101.11034305503279</v>
      </c>
    </row>
    <row r="85" spans="6:7" x14ac:dyDescent="0.25">
      <c r="F85" s="18">
        <v>45404</v>
      </c>
      <c r="G85" s="17">
        <v>101.12430007667012</v>
      </c>
    </row>
    <row r="86" spans="6:7" x14ac:dyDescent="0.25">
      <c r="F86" s="18">
        <v>45405</v>
      </c>
      <c r="G86" s="17">
        <v>101.13825902490019</v>
      </c>
    </row>
    <row r="87" spans="6:7" x14ac:dyDescent="0.25">
      <c r="F87" s="18">
        <v>45406</v>
      </c>
      <c r="G87" s="17">
        <v>101.15221989998891</v>
      </c>
    </row>
    <row r="88" spans="6:7" x14ac:dyDescent="0.25">
      <c r="F88" s="18">
        <v>45407</v>
      </c>
      <c r="G88" s="17">
        <v>101.16618270220232</v>
      </c>
    </row>
    <row r="89" spans="6:7" x14ac:dyDescent="0.25">
      <c r="F89" s="18">
        <v>45408</v>
      </c>
      <c r="G89" s="17">
        <v>101.18014743180636</v>
      </c>
    </row>
    <row r="90" spans="6:7" x14ac:dyDescent="0.25">
      <c r="F90" s="18">
        <v>45409</v>
      </c>
      <c r="G90" s="17">
        <v>101.19411408906723</v>
      </c>
    </row>
    <row r="91" spans="6:7" x14ac:dyDescent="0.25">
      <c r="F91" s="18">
        <v>45410</v>
      </c>
      <c r="G91" s="17">
        <v>101.2080826742508</v>
      </c>
    </row>
    <row r="92" spans="6:7" x14ac:dyDescent="0.25">
      <c r="F92" s="18">
        <v>45411</v>
      </c>
      <c r="G92" s="17">
        <v>101.22205318762339</v>
      </c>
    </row>
    <row r="93" spans="6:7" x14ac:dyDescent="0.25">
      <c r="F93" s="18">
        <v>45412</v>
      </c>
      <c r="G93" s="17">
        <v>101.23602562945106</v>
      </c>
    </row>
    <row r="94" spans="6:7" x14ac:dyDescent="0.25">
      <c r="F94" s="18">
        <v>45413</v>
      </c>
      <c r="G94" s="17">
        <v>100.00000000000003</v>
      </c>
    </row>
    <row r="95" spans="6:7" x14ac:dyDescent="0.25">
      <c r="F95" s="18">
        <v>45414</v>
      </c>
      <c r="G95" s="17">
        <v>100.01380375262872</v>
      </c>
    </row>
    <row r="96" spans="6:7" ht="15.75" thickBot="1" x14ac:dyDescent="0.3">
      <c r="F96" s="18">
        <v>45415</v>
      </c>
      <c r="G96" s="19">
        <v>100.02760941069324</v>
      </c>
    </row>
    <row r="97" spans="6:6" x14ac:dyDescent="0.25">
      <c r="F97" s="18">
        <v>45416</v>
      </c>
    </row>
    <row r="98" spans="6:6" x14ac:dyDescent="0.25">
      <c r="F98" s="18">
        <v>45417</v>
      </c>
    </row>
    <row r="99" spans="6:6" x14ac:dyDescent="0.25">
      <c r="F99" s="18">
        <v>45418</v>
      </c>
    </row>
    <row r="100" spans="6:6" x14ac:dyDescent="0.25">
      <c r="F100" s="18">
        <v>45419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17" sqref="C17"/>
    </sheetView>
  </sheetViews>
  <sheetFormatPr defaultRowHeight="15" x14ac:dyDescent="0.25"/>
  <cols>
    <col min="2" max="2" width="21.42578125" customWidth="1"/>
    <col min="3" max="3" width="20.140625" style="1" customWidth="1"/>
    <col min="5" max="5" width="13.85546875" bestFit="1" customWidth="1"/>
  </cols>
  <sheetData>
    <row r="1" spans="1:6" ht="15.75" thickBot="1" x14ac:dyDescent="0.3"/>
    <row r="2" spans="1:6" x14ac:dyDescent="0.25">
      <c r="A2" s="22" t="s">
        <v>35</v>
      </c>
      <c r="B2" s="30" t="s">
        <v>15</v>
      </c>
      <c r="C2" s="32" t="s">
        <v>34</v>
      </c>
    </row>
    <row r="3" spans="1:6" ht="15.75" thickBot="1" x14ac:dyDescent="0.3">
      <c r="B3" s="31"/>
      <c r="C3" s="33"/>
    </row>
    <row r="4" spans="1:6" x14ac:dyDescent="0.25">
      <c r="B4" s="28">
        <v>45323</v>
      </c>
      <c r="C4" s="29">
        <v>100.00000000000003</v>
      </c>
      <c r="E4" s="1"/>
      <c r="F4" s="23"/>
    </row>
    <row r="5" spans="1:6" x14ac:dyDescent="0.25">
      <c r="B5" s="18">
        <v>45324</v>
      </c>
      <c r="C5" s="17">
        <v>100.01380375262872</v>
      </c>
      <c r="E5" s="1"/>
      <c r="F5" s="23"/>
    </row>
    <row r="6" spans="1:6" x14ac:dyDescent="0.25">
      <c r="B6" s="18">
        <v>45325</v>
      </c>
      <c r="C6" s="17">
        <v>100.02760941069324</v>
      </c>
      <c r="E6" s="1"/>
      <c r="F6" s="23"/>
    </row>
    <row r="7" spans="1:6" x14ac:dyDescent="0.25">
      <c r="B7" s="18">
        <v>45326</v>
      </c>
      <c r="C7" s="17">
        <v>100.04141697445668</v>
      </c>
      <c r="E7" s="1"/>
      <c r="F7" s="23"/>
    </row>
    <row r="8" spans="1:6" x14ac:dyDescent="0.25">
      <c r="B8" s="18">
        <v>45327</v>
      </c>
      <c r="C8" s="17">
        <v>100.05522644418204</v>
      </c>
      <c r="E8" s="1"/>
      <c r="F8" s="23"/>
    </row>
    <row r="9" spans="1:6" x14ac:dyDescent="0.25">
      <c r="B9" s="18">
        <v>45328</v>
      </c>
      <c r="C9" s="17">
        <v>100.06903782013241</v>
      </c>
      <c r="E9" s="1"/>
      <c r="F9" s="23"/>
    </row>
    <row r="10" spans="1:6" x14ac:dyDescent="0.25">
      <c r="B10" s="18">
        <v>45329</v>
      </c>
      <c r="C10" s="17">
        <v>100.082851102571</v>
      </c>
      <c r="E10" s="1"/>
      <c r="F10" s="23"/>
    </row>
    <row r="11" spans="1:6" x14ac:dyDescent="0.25">
      <c r="B11" s="18">
        <v>45330</v>
      </c>
      <c r="C11" s="17">
        <v>100.09666629176095</v>
      </c>
      <c r="E11" s="1"/>
      <c r="F11" s="23"/>
    </row>
    <row r="12" spans="1:6" x14ac:dyDescent="0.25">
      <c r="B12" s="18">
        <v>45331</v>
      </c>
      <c r="C12" s="17">
        <v>100.1104833879654</v>
      </c>
      <c r="E12" s="1"/>
      <c r="F12" s="23"/>
    </row>
    <row r="13" spans="1:6" x14ac:dyDescent="0.25">
      <c r="B13" s="18">
        <v>45332</v>
      </c>
      <c r="C13" s="17">
        <v>100.1243023914476</v>
      </c>
      <c r="E13" s="1"/>
      <c r="F13" s="23"/>
    </row>
    <row r="14" spans="1:6" x14ac:dyDescent="0.25">
      <c r="B14" s="18">
        <v>45333</v>
      </c>
      <c r="C14" s="17">
        <v>100.13812330247092</v>
      </c>
      <c r="E14" s="1"/>
      <c r="F14" s="23"/>
    </row>
    <row r="15" spans="1:6" x14ac:dyDescent="0.25">
      <c r="B15" s="18">
        <v>45334</v>
      </c>
      <c r="C15" s="17">
        <v>100.15194612129856</v>
      </c>
      <c r="E15" s="1"/>
      <c r="F15" s="23"/>
    </row>
    <row r="16" spans="1:6" x14ac:dyDescent="0.25">
      <c r="B16" s="18">
        <v>45335</v>
      </c>
      <c r="C16" s="17">
        <v>100.16577084819393</v>
      </c>
      <c r="E16" s="1"/>
      <c r="F16" s="23"/>
    </row>
    <row r="17" spans="2:6" x14ac:dyDescent="0.25">
      <c r="B17" s="18">
        <v>45336</v>
      </c>
      <c r="C17" s="17">
        <v>100.17959748342042</v>
      </c>
      <c r="E17" s="1"/>
      <c r="F17" s="23"/>
    </row>
    <row r="18" spans="2:6" x14ac:dyDescent="0.25">
      <c r="B18" s="18">
        <v>45337</v>
      </c>
      <c r="C18" s="17">
        <v>100.19342602724144</v>
      </c>
      <c r="E18" s="1"/>
      <c r="F18" s="23"/>
    </row>
    <row r="19" spans="2:6" x14ac:dyDescent="0.25">
      <c r="B19" s="18">
        <v>45338</v>
      </c>
      <c r="C19" s="17">
        <v>100.20725647992042</v>
      </c>
      <c r="E19" s="1"/>
      <c r="F19" s="23"/>
    </row>
    <row r="20" spans="2:6" x14ac:dyDescent="0.25">
      <c r="B20" s="18">
        <v>45339</v>
      </c>
      <c r="C20" s="17">
        <v>100.22108884172087</v>
      </c>
      <c r="E20" s="1"/>
      <c r="F20" s="23"/>
    </row>
    <row r="21" spans="2:6" x14ac:dyDescent="0.25">
      <c r="B21" s="18">
        <v>45340</v>
      </c>
      <c r="C21" s="17">
        <v>100.23492311290634</v>
      </c>
      <c r="E21" s="1"/>
      <c r="F21" s="23"/>
    </row>
    <row r="22" spans="2:6" x14ac:dyDescent="0.25">
      <c r="B22" s="18">
        <v>45341</v>
      </c>
      <c r="C22" s="17">
        <v>100.24875929374039</v>
      </c>
      <c r="E22" s="1"/>
      <c r="F22" s="23"/>
    </row>
    <row r="23" spans="2:6" x14ac:dyDescent="0.25">
      <c r="B23" s="18">
        <v>45342</v>
      </c>
      <c r="C23" s="17">
        <v>100.26259738448657</v>
      </c>
      <c r="E23" s="1"/>
      <c r="F23" s="23"/>
    </row>
    <row r="24" spans="2:6" x14ac:dyDescent="0.25">
      <c r="B24" s="18">
        <v>45343</v>
      </c>
      <c r="C24" s="17">
        <v>100.27643738540863</v>
      </c>
      <c r="E24" s="1"/>
      <c r="F24" s="23"/>
    </row>
    <row r="25" spans="2:6" x14ac:dyDescent="0.25">
      <c r="B25" s="18">
        <v>45344</v>
      </c>
      <c r="C25" s="17">
        <v>100.29027929677015</v>
      </c>
      <c r="E25" s="1"/>
      <c r="F25" s="23"/>
    </row>
    <row r="26" spans="2:6" x14ac:dyDescent="0.25">
      <c r="B26" s="18">
        <v>45345</v>
      </c>
      <c r="C26" s="17">
        <v>100.30412311883485</v>
      </c>
      <c r="E26" s="1"/>
      <c r="F26" s="23"/>
    </row>
    <row r="27" spans="2:6" x14ac:dyDescent="0.25">
      <c r="B27" s="18">
        <v>45346</v>
      </c>
      <c r="C27" s="17">
        <v>100.31796885186654</v>
      </c>
      <c r="E27" s="1"/>
      <c r="F27" s="23"/>
    </row>
    <row r="28" spans="2:6" x14ac:dyDescent="0.25">
      <c r="B28" s="18">
        <v>45347</v>
      </c>
      <c r="C28" s="17">
        <v>100.33181649612895</v>
      </c>
      <c r="E28" s="1"/>
      <c r="F28" s="23"/>
    </row>
    <row r="29" spans="2:6" x14ac:dyDescent="0.25">
      <c r="B29" s="18">
        <v>45348</v>
      </c>
      <c r="C29" s="17">
        <v>100.34566605188593</v>
      </c>
      <c r="E29" s="1"/>
      <c r="F29" s="23"/>
    </row>
    <row r="30" spans="2:6" x14ac:dyDescent="0.25">
      <c r="B30" s="18">
        <v>45349</v>
      </c>
      <c r="C30" s="17">
        <v>100.35951751940134</v>
      </c>
    </row>
    <row r="31" spans="2:6" x14ac:dyDescent="0.25">
      <c r="B31" s="18">
        <v>45350</v>
      </c>
      <c r="C31" s="17">
        <v>100.373370898939</v>
      </c>
    </row>
    <row r="32" spans="2:6" x14ac:dyDescent="0.25">
      <c r="B32" s="18">
        <v>45351</v>
      </c>
      <c r="C32" s="17">
        <v>100.38722619076297</v>
      </c>
    </row>
    <row r="33" spans="2:3" x14ac:dyDescent="0.25">
      <c r="B33" s="18">
        <v>45352</v>
      </c>
      <c r="C33" s="17">
        <v>100.41494251232548</v>
      </c>
    </row>
    <row r="34" spans="2:3" x14ac:dyDescent="0.25">
      <c r="B34" s="18">
        <v>45353</v>
      </c>
      <c r="C34" s="17">
        <v>100.42880354259209</v>
      </c>
    </row>
    <row r="35" spans="2:3" x14ac:dyDescent="0.25">
      <c r="B35" s="18">
        <v>45354</v>
      </c>
      <c r="C35" s="17">
        <v>100.44266648620103</v>
      </c>
    </row>
    <row r="36" spans="2:3" x14ac:dyDescent="0.25">
      <c r="B36" s="18">
        <v>45355</v>
      </c>
      <c r="C36" s="17">
        <v>100.45653134341643</v>
      </c>
    </row>
    <row r="37" spans="2:3" x14ac:dyDescent="0.25">
      <c r="B37" s="18">
        <v>45356</v>
      </c>
      <c r="C37" s="17">
        <v>100.47039811450243</v>
      </c>
    </row>
    <row r="38" spans="2:3" x14ac:dyDescent="0.25">
      <c r="B38" s="18">
        <v>45357</v>
      </c>
      <c r="C38" s="17">
        <v>100.48426679972317</v>
      </c>
    </row>
    <row r="39" spans="2:3" x14ac:dyDescent="0.25">
      <c r="B39" s="18">
        <v>45358</v>
      </c>
      <c r="C39" s="17">
        <v>100.49813739934292</v>
      </c>
    </row>
    <row r="40" spans="2:3" x14ac:dyDescent="0.25">
      <c r="B40" s="18">
        <v>45359</v>
      </c>
      <c r="C40" s="17">
        <v>100.51200991362596</v>
      </c>
    </row>
    <row r="41" spans="2:3" x14ac:dyDescent="0.25">
      <c r="B41" s="18">
        <v>45360</v>
      </c>
      <c r="C41" s="17">
        <v>100.52588434283653</v>
      </c>
    </row>
    <row r="42" spans="2:3" x14ac:dyDescent="0.25">
      <c r="B42" s="18">
        <v>45361</v>
      </c>
      <c r="C42" s="17">
        <v>100.539760687239</v>
      </c>
    </row>
    <row r="43" spans="2:3" x14ac:dyDescent="0.25">
      <c r="B43" s="18">
        <v>45362</v>
      </c>
      <c r="C43" s="17">
        <v>100.5536389470977</v>
      </c>
    </row>
    <row r="44" spans="2:3" x14ac:dyDescent="0.25">
      <c r="B44" s="18">
        <v>45363</v>
      </c>
      <c r="C44" s="17">
        <v>100.5675191226771</v>
      </c>
    </row>
    <row r="45" spans="2:3" x14ac:dyDescent="0.25">
      <c r="B45" s="18">
        <v>45364</v>
      </c>
      <c r="C45" s="17">
        <v>100.58140121424157</v>
      </c>
    </row>
    <row r="46" spans="2:3" x14ac:dyDescent="0.25">
      <c r="B46" s="18">
        <v>45365</v>
      </c>
      <c r="C46" s="17">
        <v>100.59528522205564</v>
      </c>
    </row>
    <row r="47" spans="2:3" ht="15.75" thickBot="1" x14ac:dyDescent="0.3">
      <c r="B47" s="27">
        <v>45366</v>
      </c>
      <c r="C47" s="19">
        <v>100.60917114638379</v>
      </c>
    </row>
  </sheetData>
  <mergeCells count="2"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14" sqref="B14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100.01712328767127</v>
      </c>
      <c r="Y1" s="7"/>
    </row>
    <row r="2" spans="1:28" x14ac:dyDescent="0.25">
      <c r="A2" t="s">
        <v>1</v>
      </c>
      <c r="B2" s="5">
        <f>SUM(Sheet3!G3:G43)</f>
        <v>101.25000000000003</v>
      </c>
      <c r="C2" s="10"/>
    </row>
    <row r="3" spans="1:28" x14ac:dyDescent="0.25">
      <c r="A3" t="s">
        <v>2</v>
      </c>
      <c r="B3" s="2">
        <f>100*Price!B2/365*IF(Price!B9=Price!M1,365,360)</f>
        <v>4.9315068493150687</v>
      </c>
      <c r="C3" s="12">
        <f>+B3/2</f>
        <v>2.4657534246575343</v>
      </c>
      <c r="D3">
        <v>2.9890704637510801</v>
      </c>
      <c r="Y3" s="7">
        <f>+B3/360*180</f>
        <v>2.4657534246575343</v>
      </c>
      <c r="Z3">
        <f>+B3/360*180</f>
        <v>2.4657534246575343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5</v>
      </c>
      <c r="D4" s="7"/>
    </row>
    <row r="5" spans="1:28" x14ac:dyDescent="0.25">
      <c r="A5" t="s">
        <v>4</v>
      </c>
      <c r="B5" s="2">
        <f>+B6-B7</f>
        <v>0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90</v>
      </c>
    </row>
    <row r="8" spans="1:28" x14ac:dyDescent="0.25">
      <c r="A8" t="s">
        <v>7</v>
      </c>
      <c r="B8">
        <f>COUNTIF(Sheet3!B3:B43,"&gt;="&amp;Sheet2!B14)</f>
        <v>12</v>
      </c>
    </row>
    <row r="9" spans="1:28" x14ac:dyDescent="0.25">
      <c r="A9" t="s">
        <v>8</v>
      </c>
      <c r="B9">
        <f>B5/B6</f>
        <v>0</v>
      </c>
    </row>
    <row r="10" spans="1:28" x14ac:dyDescent="0.25">
      <c r="A10" t="s">
        <v>9</v>
      </c>
      <c r="B10" s="7">
        <f>+B4/(Price!B4*100)</f>
        <v>1.2500000000000001E-2</v>
      </c>
    </row>
    <row r="12" spans="1:28" x14ac:dyDescent="0.25">
      <c r="A12" t="s">
        <v>22</v>
      </c>
      <c r="B12" s="3">
        <f>+EDATE(B13,12/Price!B4)</f>
        <v>45413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45323</v>
      </c>
    </row>
    <row r="14" spans="1:28" x14ac:dyDescent="0.25">
      <c r="A14" t="s">
        <v>15</v>
      </c>
      <c r="B14" s="3">
        <f>IF(DAY(Price!B7)=31,Price!B7-1,Price!B7)</f>
        <v>45413</v>
      </c>
      <c r="D14" s="7"/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9" sqref="B9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45323</v>
      </c>
      <c r="C2" s="3">
        <f>Sheet2!B13</f>
        <v>45323</v>
      </c>
      <c r="D2" s="11"/>
      <c r="H2" s="3"/>
    </row>
    <row r="3" spans="1:8" x14ac:dyDescent="0.25">
      <c r="A3">
        <v>1</v>
      </c>
      <c r="B3" s="3">
        <f>Price!B6</f>
        <v>45413</v>
      </c>
      <c r="C3" s="3">
        <f>+Sheet2!B12</f>
        <v>45413</v>
      </c>
      <c r="D3" s="11">
        <f>IF(C3="","",IF(C3=EDATE(Price!$B$5,12*Price!$B$3),100*(1+Price!$B$2/Price!$B$4),100*Price!$B$2/Price!$B$4))</f>
        <v>1.25</v>
      </c>
      <c r="E3">
        <f>IF(C3="","",(1+Sheet2!$B$4/(Price!$B$4*100))^(Sheet3!A3-1+Sheet2!$B$9))</f>
        <v>1</v>
      </c>
      <c r="F3">
        <f>IF(C3="","",1/E3)</f>
        <v>1</v>
      </c>
      <c r="G3">
        <f>IF(C3="","",D3/E3)</f>
        <v>1.25</v>
      </c>
    </row>
    <row r="4" spans="1:8" x14ac:dyDescent="0.25">
      <c r="A4">
        <f>IF(A3&lt;Price!$B$3*Price!$B$4,A3+1,"")</f>
        <v>2</v>
      </c>
      <c r="B4" s="3">
        <f>IF(A4="","",EDATE(B3,12/Price!$B$4))</f>
        <v>45505</v>
      </c>
      <c r="C4" s="3">
        <f>IF(C3&lt;EDATE(Price!$B$5,Price!$B$3*12),EDATE(Sheet3!C3,12/Price!$B$4),"")</f>
        <v>45505</v>
      </c>
      <c r="D4" s="11">
        <f>IF(C4="","",IF(C4=EDATE(Price!$B$5,12*Price!$B$3),100*(1+Price!$B$2/Price!$B$4),100*Price!$B$2/Price!$B$4))</f>
        <v>1.25</v>
      </c>
      <c r="E4">
        <f>IF(C4="","",(1+Sheet2!$B$4/(Price!$B$4*100))^(Sheet3!A4-1+Sheet2!$B$9))</f>
        <v>1.0125</v>
      </c>
      <c r="F4">
        <f t="shared" ref="F4:F42" si="0">IF(C4="","",1/E4)</f>
        <v>0.98765432098765438</v>
      </c>
      <c r="G4">
        <f t="shared" ref="G4:G43" si="1">IF(C4="","",D4/E4)</f>
        <v>1.2345679012345681</v>
      </c>
    </row>
    <row r="5" spans="1:8" x14ac:dyDescent="0.25">
      <c r="A5">
        <f>IF(A4&lt;Price!$B$3*Price!$B$4,A4+1,"")</f>
        <v>3</v>
      </c>
      <c r="B5" s="3">
        <f>IF(A5="","",EDATE(B4,12/Price!$B$4))</f>
        <v>45597</v>
      </c>
      <c r="C5" s="3">
        <f>IF(C4&lt;EDATE(Price!$B$5,Price!$B$3*12),EDATE(Sheet3!C4,12/Price!$B$4),"")</f>
        <v>45597</v>
      </c>
      <c r="D5" s="11">
        <f>IF(C5="","",IF(C5=EDATE(Price!$B$5,12*Price!$B$3),100*(1+Price!$B$2/Price!$B$4),100*Price!$B$2/Price!$B$4))</f>
        <v>1.25</v>
      </c>
      <c r="E5">
        <f>IF(C5="","",(1+Sheet2!$B$4/(Price!$B$4*100))^(Sheet3!A5-1+Sheet2!$B$9))</f>
        <v>1.02515625</v>
      </c>
      <c r="F5">
        <f t="shared" si="0"/>
        <v>0.97546105776558456</v>
      </c>
      <c r="G5">
        <f t="shared" si="1"/>
        <v>1.2193263222069806</v>
      </c>
    </row>
    <row r="6" spans="1:8" x14ac:dyDescent="0.25">
      <c r="A6">
        <f>IF(A5&lt;Price!$B$3*Price!$B$4,A5+1,"")</f>
        <v>4</v>
      </c>
      <c r="B6" s="3">
        <f>IF(A6="","",EDATE(B5,12/Price!$B$4))</f>
        <v>45689</v>
      </c>
      <c r="C6" s="3">
        <f>IF(C5&lt;EDATE(Price!$B$5,Price!$B$3*12),EDATE(Sheet3!C5,12/Price!$B$4),"")</f>
        <v>45689</v>
      </c>
      <c r="D6" s="11">
        <f>IF(C6="","",IF(C6=EDATE(Price!$B$5,12*Price!$B$3),100*(1+Price!$B$2/Price!$B$4),100*Price!$B$2/Price!$B$4))</f>
        <v>1.25</v>
      </c>
      <c r="E6">
        <f>IF(C6="","",(1+Sheet2!$B$4/(Price!$B$4*100))^(Sheet3!A6-1+Sheet2!$B$9))</f>
        <v>1.0379707031249998</v>
      </c>
      <c r="F6">
        <f t="shared" si="0"/>
        <v>0.96341832865736754</v>
      </c>
      <c r="G6">
        <f t="shared" si="1"/>
        <v>1.2042729108217094</v>
      </c>
    </row>
    <row r="7" spans="1:8" x14ac:dyDescent="0.25">
      <c r="A7">
        <f>IF(A6&lt;Price!$B$3*Price!$B$4,A6+1,"")</f>
        <v>5</v>
      </c>
      <c r="B7" s="3">
        <f>IF(A7="","",EDATE(B6,12/Price!$B$4))</f>
        <v>45778</v>
      </c>
      <c r="C7" s="3">
        <f>IF(C6&lt;EDATE(Price!$B$5,Price!$B$3*12),EDATE(Sheet3!C6,12/Price!$B$4),"")</f>
        <v>45778</v>
      </c>
      <c r="D7" s="11">
        <f>IF(C7="","",IF(C7=EDATE(Price!$B$5,12*Price!$B$3),100*(1+Price!$B$2/Price!$B$4),100*Price!$B$2/Price!$B$4))</f>
        <v>1.25</v>
      </c>
      <c r="E7">
        <f>IF(C7="","",(1+Sheet2!$B$4/(Price!$B$4*100))^(Sheet3!A7-1+Sheet2!$B$9))</f>
        <v>1.0509453369140624</v>
      </c>
      <c r="F7">
        <f t="shared" si="0"/>
        <v>0.9515242752171531</v>
      </c>
      <c r="G7">
        <f t="shared" si="1"/>
        <v>1.1894053440214414</v>
      </c>
    </row>
    <row r="8" spans="1:8" x14ac:dyDescent="0.25">
      <c r="A8">
        <f>IF(A7&lt;Price!$B$3*Price!$B$4,A7+1,"")</f>
        <v>6</v>
      </c>
      <c r="B8" s="3">
        <f>IF(A8="","",EDATE(B7,12/Price!$B$4))</f>
        <v>45870</v>
      </c>
      <c r="C8" s="3">
        <f>IF(C7&lt;EDATE(Price!$B$5,Price!$B$3*12),EDATE(Sheet3!C7,12/Price!$B$4),"")</f>
        <v>45870</v>
      </c>
      <c r="D8" s="11">
        <f>IF(C8="","",IF(C8=EDATE(Price!$B$5,12*Price!$B$3),100*(1+Price!$B$2/Price!$B$4),100*Price!$B$2/Price!$B$4))</f>
        <v>1.25</v>
      </c>
      <c r="E8">
        <f>IF(C8="","",(1+Sheet2!$B$4/(Price!$B$4*100))^(Sheet3!A8-1+Sheet2!$B$9))</f>
        <v>1.0640821536254881</v>
      </c>
      <c r="F8">
        <f t="shared" si="0"/>
        <v>0.93977706194286736</v>
      </c>
      <c r="G8">
        <f t="shared" si="1"/>
        <v>1.1747213274285841</v>
      </c>
    </row>
    <row r="9" spans="1:8" x14ac:dyDescent="0.25">
      <c r="A9">
        <f>IF(A8&lt;Price!$B$3*Price!$B$4,A8+1,"")</f>
        <v>7</v>
      </c>
      <c r="B9" s="3">
        <f>IF(A9="","",EDATE(B8,12/Price!$B$4))</f>
        <v>45962</v>
      </c>
      <c r="C9" s="3">
        <f>IF(C8&lt;EDATE(Price!$B$5,Price!$B$3*12),EDATE(Sheet3!C8,12/Price!$B$4),"")</f>
        <v>45962</v>
      </c>
      <c r="D9" s="11">
        <f>IF(C9="","",IF(C9=EDATE(Price!$B$5,12*Price!$B$3),100*(1+Price!$B$2/Price!$B$4),100*Price!$B$2/Price!$B$4))</f>
        <v>1.25</v>
      </c>
      <c r="E9">
        <f>IF(C9="","",(1+Sheet2!$B$4/(Price!$B$4*100))^(Sheet3!A9-1+Sheet2!$B$9))</f>
        <v>1.0773831805458067</v>
      </c>
      <c r="F9">
        <f t="shared" si="0"/>
        <v>0.92817487599295534</v>
      </c>
      <c r="G9">
        <f t="shared" si="1"/>
        <v>1.1602185949911943</v>
      </c>
    </row>
    <row r="10" spans="1:8" x14ac:dyDescent="0.25">
      <c r="A10">
        <f>IF(A9&lt;Price!$B$3*Price!$B$4,A9+1,"")</f>
        <v>8</v>
      </c>
      <c r="B10" s="3">
        <f>IF(A10="","",EDATE(B9,12/Price!$B$4))</f>
        <v>46054</v>
      </c>
      <c r="C10" s="3">
        <f>IF(C9&lt;EDATE(Price!$B$5,Price!$B$3*12),EDATE(Sheet3!C9,12/Price!$B$4),"")</f>
        <v>46054</v>
      </c>
      <c r="D10" s="11">
        <f>IF(C10="","",IF(C10=EDATE(Price!$B$5,12*Price!$B$3),100*(1+Price!$B$2/Price!$B$4),100*Price!$B$2/Price!$B$4))</f>
        <v>1.25</v>
      </c>
      <c r="E10">
        <f>IF(C10="","",(1+Sheet2!$B$4/(Price!$B$4*100))^(Sheet3!A10-1+Sheet2!$B$9))</f>
        <v>1.0908504703026292</v>
      </c>
      <c r="F10">
        <f t="shared" si="0"/>
        <v>0.91671592690662274</v>
      </c>
      <c r="G10">
        <f t="shared" si="1"/>
        <v>1.1458949086332784</v>
      </c>
    </row>
    <row r="11" spans="1:8" x14ac:dyDescent="0.25">
      <c r="A11">
        <f>IF(A10&lt;Price!$B$3*Price!$B$4,A10+1,"")</f>
        <v>9</v>
      </c>
      <c r="B11" s="3">
        <f>IF(A11="","",EDATE(B10,12/Price!$B$4))</f>
        <v>46143</v>
      </c>
      <c r="C11" s="3">
        <f>IF(C10&lt;EDATE(Price!$B$5,Price!$B$3*12),EDATE(Sheet3!C10,12/Price!$B$4),"")</f>
        <v>46143</v>
      </c>
      <c r="D11" s="11">
        <f>IF(C11="","",IF(C11=EDATE(Price!$B$5,12*Price!$B$3),100*(1+Price!$B$2/Price!$B$4),100*Price!$B$2/Price!$B$4))</f>
        <v>1.25</v>
      </c>
      <c r="E11">
        <f>IF(C11="","",(1+Sheet2!$B$4/(Price!$B$4*100))^(Sheet3!A11-1+Sheet2!$B$9))</f>
        <v>1.1044861011814122</v>
      </c>
      <c r="F11">
        <f t="shared" si="0"/>
        <v>0.90539844632752842</v>
      </c>
      <c r="G11">
        <f t="shared" si="1"/>
        <v>1.1317480579094106</v>
      </c>
    </row>
    <row r="12" spans="1:8" x14ac:dyDescent="0.25">
      <c r="A12">
        <f>IF(A11&lt;Price!$B$3*Price!$B$4,A11+1,"")</f>
        <v>10</v>
      </c>
      <c r="B12" s="3">
        <f>IF(A12="","",EDATE(B11,12/Price!$B$4))</f>
        <v>46235</v>
      </c>
      <c r="C12" s="3">
        <f>IF(C11&lt;EDATE(Price!$B$5,Price!$B$3*12),EDATE(Sheet3!C11,12/Price!$B$4),"")</f>
        <v>46235</v>
      </c>
      <c r="D12" s="11">
        <f>IF(C12="","",IF(C12=EDATE(Price!$B$5,12*Price!$B$3),100*(1+Price!$B$2/Price!$B$4),100*Price!$B$2/Price!$B$4))</f>
        <v>1.25</v>
      </c>
      <c r="E12">
        <f>IF(C12="","",(1+Sheet2!$B$4/(Price!$B$4*100))^(Sheet3!A12-1+Sheet2!$B$9))</f>
        <v>1.1182921774461798</v>
      </c>
      <c r="F12">
        <f t="shared" si="0"/>
        <v>0.89422068773089236</v>
      </c>
      <c r="G12">
        <f t="shared" si="1"/>
        <v>1.1177758596636154</v>
      </c>
    </row>
    <row r="13" spans="1:8" x14ac:dyDescent="0.25">
      <c r="A13">
        <f>IF(A12&lt;Price!$B$3*Price!$B$4,A12+1,"")</f>
        <v>11</v>
      </c>
      <c r="B13" s="3">
        <f>IF(A13="","",EDATE(B12,12/Price!$B$4))</f>
        <v>46327</v>
      </c>
      <c r="C13" s="3">
        <f>IF(C12&lt;EDATE(Price!$B$5,Price!$B$3*12),EDATE(Sheet3!C12,12/Price!$B$4),"")</f>
        <v>46327</v>
      </c>
      <c r="D13" s="11">
        <f>IF(C13="","",IF(C13=EDATE(Price!$B$5,12*Price!$B$3),100*(1+Price!$B$2/Price!$B$4),100*Price!$B$2/Price!$B$4))</f>
        <v>1.25</v>
      </c>
      <c r="E13">
        <f>IF(C13="","",(1+Sheet2!$B$4/(Price!$B$4*100))^(Sheet3!A13-1+Sheet2!$B$9))</f>
        <v>1.1322708296642572</v>
      </c>
      <c r="F13">
        <f t="shared" si="0"/>
        <v>0.88318092615396759</v>
      </c>
      <c r="G13">
        <f t="shared" si="1"/>
        <v>1.1039761576924596</v>
      </c>
    </row>
    <row r="14" spans="1:8" x14ac:dyDescent="0.25">
      <c r="A14">
        <f>IF(A13&lt;Price!$B$3*Price!$B$4,A13+1,"")</f>
        <v>12</v>
      </c>
      <c r="B14" s="3">
        <f>IF(A14="","",EDATE(B13,12/Price!$B$4))</f>
        <v>46419</v>
      </c>
      <c r="C14" s="3">
        <f>IF(C13&lt;EDATE(Price!$B$5,Price!$B$3*12),EDATE(Sheet3!C13,12/Price!$B$4),"")</f>
        <v>46419</v>
      </c>
      <c r="D14" s="11">
        <f>IF(C14="","",IF(C14=EDATE(Price!$B$5,12*Price!$B$3),100*(1+Price!$B$2/Price!$B$4),100*Price!$B$2/Price!$B$4))</f>
        <v>101.25</v>
      </c>
      <c r="E14">
        <f>IF(C14="","",(1+Sheet2!$B$4/(Price!$B$4*100))^(Sheet3!A14-1+Sheet2!$B$9))</f>
        <v>1.1464242150350601</v>
      </c>
      <c r="F14">
        <f t="shared" si="0"/>
        <v>0.87227745792984479</v>
      </c>
      <c r="G14">
        <f t="shared" si="1"/>
        <v>88.318092615396793</v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1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1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1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1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1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1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1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1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1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1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1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1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1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1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1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1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1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1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1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1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1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1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1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1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1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1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1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1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1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USD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Asya Bekiryan</cp:lastModifiedBy>
  <dcterms:created xsi:type="dcterms:W3CDTF">2016-02-27T17:54:51Z</dcterms:created>
  <dcterms:modified xsi:type="dcterms:W3CDTF">2024-01-29T10:55:48Z</dcterms:modified>
</cp:coreProperties>
</file>