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00" activeTab="3"/>
  </bookViews>
  <sheets>
    <sheet name="Price" sheetId="4" r:id="rId1"/>
    <sheet name="Sheet2" sheetId="2" state="hidden" r:id="rId2"/>
    <sheet name="Sheet3" sheetId="3" state="hidden" r:id="rId3"/>
    <sheet name="AMD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5" i="4"/>
  <c r="B8" i="4"/>
  <c r="B3" i="2" l="1"/>
  <c r="B4" i="2"/>
  <c r="B10" i="2" s="1"/>
  <c r="B14" i="2"/>
  <c r="B13" i="2" l="1"/>
  <c r="B7" i="2" s="1"/>
  <c r="G43" i="3"/>
  <c r="D43" i="3"/>
  <c r="AB3" i="2" l="1"/>
  <c r="Z3" i="2"/>
  <c r="C3" i="2" l="1"/>
  <c r="Y3" i="2"/>
  <c r="E43" i="3"/>
  <c r="B2" i="3"/>
  <c r="B3" i="3"/>
  <c r="A4" i="3" l="1"/>
  <c r="B4" i="3" l="1"/>
  <c r="A5" i="3"/>
  <c r="B5" i="3" l="1"/>
  <c r="A6" i="3"/>
  <c r="B6" i="3" l="1"/>
  <c r="A7" i="3"/>
  <c r="B7" i="3" l="1"/>
  <c r="A8" i="3"/>
  <c r="B8" i="3" l="1"/>
  <c r="A9" i="3"/>
  <c r="B9" i="3" l="1"/>
  <c r="A10" i="3"/>
  <c r="A11" i="3" s="1"/>
  <c r="A12" i="3" s="1"/>
  <c r="A13" i="3" s="1"/>
  <c r="B10" i="3" l="1"/>
  <c r="B11" i="3" l="1"/>
  <c r="B12" i="3" l="1"/>
  <c r="B13" i="3" l="1"/>
  <c r="A14" i="3"/>
  <c r="B14" i="3" l="1"/>
  <c r="A15" i="3"/>
  <c r="B15" i="3" l="1"/>
  <c r="A16" i="3"/>
  <c r="B16" i="3" l="1"/>
  <c r="A17" i="3"/>
  <c r="B17" i="3" l="1"/>
  <c r="A18" i="3"/>
  <c r="B18" i="3" l="1"/>
  <c r="A19" i="3"/>
  <c r="B19" i="3" l="1"/>
  <c r="A20" i="3"/>
  <c r="B20" i="3" l="1"/>
  <c r="A21" i="3"/>
  <c r="B21" i="3" l="1"/>
  <c r="A22" i="3"/>
  <c r="A23" i="3" s="1"/>
  <c r="A24" i="3" l="1"/>
  <c r="B22" i="3"/>
  <c r="B23" i="3" s="1"/>
  <c r="B24" i="3" l="1"/>
  <c r="A25" i="3"/>
  <c r="B25" i="3" l="1"/>
  <c r="A26" i="3"/>
  <c r="B26" i="3" l="1"/>
  <c r="A27" i="3"/>
  <c r="B27" i="3" l="1"/>
  <c r="A28" i="3"/>
  <c r="B28" i="3" l="1"/>
  <c r="A29" i="3"/>
  <c r="B29" i="3" l="1"/>
  <c r="A30" i="3"/>
  <c r="A31" i="3" l="1"/>
  <c r="B30" i="3"/>
  <c r="B31" i="3" l="1"/>
  <c r="A32" i="3"/>
  <c r="B32" i="3" l="1"/>
  <c r="A33" i="3"/>
  <c r="B33" i="3" l="1"/>
  <c r="A34" i="3"/>
  <c r="B34" i="3" l="1"/>
  <c r="A35" i="3"/>
  <c r="B35" i="3" l="1"/>
  <c r="A36" i="3"/>
  <c r="B36" i="3" l="1"/>
  <c r="A37" i="3"/>
  <c r="B37" i="3" l="1"/>
  <c r="A38" i="3"/>
  <c r="B38" i="3" l="1"/>
  <c r="A39" i="3"/>
  <c r="B39" i="3" l="1"/>
  <c r="A40" i="3"/>
  <c r="B40" i="3" l="1"/>
  <c r="A41" i="3"/>
  <c r="B41" i="3" l="1"/>
  <c r="A42" i="3"/>
  <c r="B42" i="3" l="1"/>
  <c r="A43" i="3"/>
  <c r="F43" i="3" l="1"/>
  <c r="B43" i="3"/>
  <c r="B8" i="2" s="1"/>
  <c r="B12" i="2" l="1"/>
  <c r="B6" i="2" s="1"/>
  <c r="B5" i="2" s="1"/>
  <c r="C2" i="3"/>
  <c r="B9" i="2" l="1"/>
  <c r="C3" i="3"/>
  <c r="D3" i="3" l="1"/>
  <c r="E3" i="3"/>
  <c r="F3" i="3" s="1"/>
  <c r="C4" i="3"/>
  <c r="G3" i="3" l="1"/>
  <c r="C5" i="3"/>
  <c r="D4" i="3"/>
  <c r="E4" i="3"/>
  <c r="F4" i="3" s="1"/>
  <c r="G4" i="3" l="1"/>
  <c r="D5" i="3"/>
  <c r="C6" i="3"/>
  <c r="E5" i="3"/>
  <c r="F5" i="3" s="1"/>
  <c r="G5" i="3" l="1"/>
  <c r="D6" i="3"/>
  <c r="C7" i="3"/>
  <c r="E6" i="3"/>
  <c r="F6" i="3" s="1"/>
  <c r="G6" i="3" l="1"/>
  <c r="D7" i="3"/>
  <c r="E7" i="3"/>
  <c r="F7" i="3" s="1"/>
  <c r="C8" i="3"/>
  <c r="G7" i="3" l="1"/>
  <c r="C9" i="3"/>
  <c r="D8" i="3"/>
  <c r="E8" i="3"/>
  <c r="F8" i="3" s="1"/>
  <c r="G8" i="3" l="1"/>
  <c r="E9" i="3"/>
  <c r="F9" i="3" s="1"/>
  <c r="C10" i="3"/>
  <c r="D9" i="3"/>
  <c r="G9" i="3" l="1"/>
  <c r="D10" i="3"/>
  <c r="E10" i="3"/>
  <c r="F10" i="3" s="1"/>
  <c r="C11" i="3"/>
  <c r="G10" i="3" l="1"/>
  <c r="D11" i="3"/>
  <c r="E11" i="3"/>
  <c r="F11" i="3" s="1"/>
  <c r="C12" i="3"/>
  <c r="G11" i="3" l="1"/>
  <c r="E12" i="3"/>
  <c r="F12" i="3" s="1"/>
  <c r="C13" i="3"/>
  <c r="D12" i="3"/>
  <c r="G12" i="3" l="1"/>
  <c r="E13" i="3"/>
  <c r="F13" i="3" s="1"/>
  <c r="D13" i="3"/>
  <c r="C14" i="3"/>
  <c r="G13" i="3" l="1"/>
  <c r="C15" i="3"/>
  <c r="E14" i="3"/>
  <c r="F14" i="3" s="1"/>
  <c r="D14" i="3"/>
  <c r="G14" i="3" l="1"/>
  <c r="G15" i="3"/>
  <c r="D15" i="3"/>
  <c r="F15" i="3"/>
  <c r="E15" i="3"/>
  <c r="C16" i="3"/>
  <c r="G16" i="3" l="1"/>
  <c r="C17" i="3"/>
  <c r="F16" i="3"/>
  <c r="E16" i="3"/>
  <c r="D16" i="3"/>
  <c r="D17" i="3" l="1"/>
  <c r="E17" i="3"/>
  <c r="G17" i="3"/>
  <c r="F17" i="3"/>
  <c r="C18" i="3"/>
  <c r="G18" i="3" l="1"/>
  <c r="D18" i="3"/>
  <c r="E18" i="3"/>
  <c r="C19" i="3"/>
  <c r="F18" i="3"/>
  <c r="D19" i="3" l="1"/>
  <c r="E19" i="3"/>
  <c r="G19" i="3"/>
  <c r="F19" i="3"/>
  <c r="C20" i="3"/>
  <c r="E20" i="3" l="1"/>
  <c r="C21" i="3"/>
  <c r="G20" i="3"/>
  <c r="D20" i="3"/>
  <c r="F20" i="3"/>
  <c r="D21" i="3" l="1"/>
  <c r="C22" i="3"/>
  <c r="G21" i="3"/>
  <c r="F21" i="3"/>
  <c r="E21" i="3"/>
  <c r="G22" i="3" l="1"/>
  <c r="C23" i="3"/>
  <c r="E22" i="3"/>
  <c r="F22" i="3"/>
  <c r="D22" i="3"/>
  <c r="D23" i="3" l="1"/>
  <c r="G23" i="3"/>
  <c r="E23" i="3"/>
  <c r="F23" i="3"/>
  <c r="C24" i="3"/>
  <c r="F24" i="3" l="1"/>
  <c r="G24" i="3"/>
  <c r="E24" i="3"/>
  <c r="C25" i="3"/>
  <c r="D24" i="3"/>
  <c r="E25" i="3" l="1"/>
  <c r="D25" i="3"/>
  <c r="F25" i="3"/>
  <c r="G25" i="3"/>
  <c r="C26" i="3"/>
  <c r="F26" i="3" l="1"/>
  <c r="E26" i="3"/>
  <c r="G26" i="3"/>
  <c r="D26" i="3"/>
  <c r="C27" i="3"/>
  <c r="G27" i="3" l="1"/>
  <c r="F27" i="3"/>
  <c r="E27" i="3"/>
  <c r="D27" i="3"/>
  <c r="C28" i="3"/>
  <c r="G28" i="3" l="1"/>
  <c r="C29" i="3"/>
  <c r="E28" i="3"/>
  <c r="D28" i="3"/>
  <c r="F28" i="3"/>
  <c r="E29" i="3" l="1"/>
  <c r="G29" i="3"/>
  <c r="F29" i="3"/>
  <c r="D29" i="3"/>
  <c r="C30" i="3"/>
  <c r="G30" i="3" l="1"/>
  <c r="D30" i="3"/>
  <c r="C31" i="3"/>
  <c r="F30" i="3"/>
  <c r="E30" i="3"/>
  <c r="F31" i="3" l="1"/>
  <c r="G31" i="3"/>
  <c r="D31" i="3"/>
  <c r="E31" i="3"/>
  <c r="C32" i="3"/>
  <c r="F32" i="3" l="1"/>
  <c r="E32" i="3"/>
  <c r="D32" i="3"/>
  <c r="G32" i="3"/>
  <c r="C33" i="3"/>
  <c r="E33" i="3" l="1"/>
  <c r="F33" i="3"/>
  <c r="D33" i="3"/>
  <c r="G33" i="3"/>
  <c r="C34" i="3"/>
  <c r="D34" i="3" l="1"/>
  <c r="E34" i="3"/>
  <c r="F34" i="3"/>
  <c r="G34" i="3"/>
  <c r="C35" i="3"/>
  <c r="E35" i="3" l="1"/>
  <c r="D35" i="3"/>
  <c r="G35" i="3"/>
  <c r="F35" i="3"/>
  <c r="C36" i="3"/>
  <c r="C37" i="3" l="1"/>
  <c r="D36" i="3"/>
  <c r="E36" i="3"/>
  <c r="F36" i="3"/>
  <c r="G36" i="3"/>
  <c r="C38" i="3" l="1"/>
  <c r="E37" i="3"/>
  <c r="D37" i="3"/>
  <c r="F37" i="3"/>
  <c r="G37" i="3"/>
  <c r="E38" i="3" l="1"/>
  <c r="F38" i="3"/>
  <c r="C39" i="3"/>
  <c r="G38" i="3"/>
  <c r="D38" i="3"/>
  <c r="E39" i="3" l="1"/>
  <c r="G39" i="3"/>
  <c r="D39" i="3"/>
  <c r="F39" i="3"/>
  <c r="C40" i="3"/>
  <c r="E40" i="3" l="1"/>
  <c r="C41" i="3"/>
  <c r="G40" i="3"/>
  <c r="F40" i="3"/>
  <c r="D40" i="3"/>
  <c r="D41" i="3" l="1"/>
  <c r="E41" i="3"/>
  <c r="C42" i="3"/>
  <c r="F41" i="3"/>
  <c r="G41" i="3"/>
  <c r="G42" i="3" l="1"/>
  <c r="B2" i="2" s="1"/>
  <c r="B11" i="4" s="1"/>
  <c r="E42" i="3"/>
  <c r="F42" i="3"/>
  <c r="D42" i="3"/>
  <c r="B1" i="2" l="1"/>
  <c r="B12" i="4" s="1"/>
  <c r="B15" i="4" s="1"/>
  <c r="B14" i="4" l="1"/>
  <c r="G3" i="4" s="1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<sst xmlns="http://schemas.openxmlformats.org/spreadsheetml/2006/main" count="43" uniqueCount="36">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</sst>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 _-;\-* #,##0.00\ _ _-;_-* &quot;-&quot;??\ _ _-;_-@_-"/>
    <numFmt numFmtId="165" formatCode="_-* #,##0.00\ _դ_ր_._-;\-* #,##0.00\ _դ_ր_._-;_-* &quot;-&quot;??\ _դ_ր_._-;_-@_-"/>
    <numFmt numFmtId="166" formatCode="_-* #,##0.0\ _դ_ր_._-;\-* #,##0.0\ _դ_ր_._-;_-* &quot;-&quot;??\ _դ_ր_._-;_-@_-"/>
    <numFmt numFmtId="167" formatCode="_-* #,##0\ _դ_ր_._-;\-* #,##0\ _դ_ր_._-;_-* &quot;-&quot;??\ _դ_ր_._-;_-@_-"/>
    <numFmt numFmtId="168" formatCode="0.0%"/>
    <numFmt numFmtId="169" formatCode="_-* #,##0.00_-;\-* #,##0.00_-;_-* &quot;-&quot;??_-;_-@_-"/>
    <numFmt numFmtId="170" formatCode="0.0000"/>
    <numFmt numFmtId="171" formatCode="0.0000000"/>
    <numFmt numFmtId="172" formatCode="_-* #,##0.0000000\ _դ_ր_._-;\-* #,##0.0000000\ _դ_ր_._-;_-* &quot;-&quot;??\ _դ_ր_.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Font="1"/>
    <xf numFmtId="167" fontId="0" fillId="0" borderId="0" xfId="1" applyNumberFormat="1" applyFont="1"/>
    <xf numFmtId="14" fontId="0" fillId="0" borderId="0" xfId="0" applyNumberFormat="1"/>
    <xf numFmtId="168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70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70" fontId="3" fillId="3" borderId="2" xfId="0" applyNumberFormat="1" applyFont="1" applyFill="1" applyBorder="1"/>
    <xf numFmtId="167" fontId="0" fillId="0" borderId="0" xfId="0" applyNumberFormat="1"/>
    <xf numFmtId="171" fontId="3" fillId="2" borderId="2" xfId="0" applyNumberFormat="1" applyFont="1" applyFill="1" applyBorder="1"/>
    <xf numFmtId="165" fontId="0" fillId="0" borderId="0" xfId="1" applyNumberFormat="1" applyFont="1"/>
    <xf numFmtId="170" fontId="0" fillId="0" borderId="0" xfId="0" applyNumberFormat="1"/>
    <xf numFmtId="172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6" xfId="1" applyFont="1" applyBorder="1"/>
    <xf numFmtId="14" fontId="0" fillId="0" borderId="5" xfId="0" applyNumberFormat="1" applyBorder="1"/>
    <xf numFmtId="165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164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F4" sqref="F4:G64"/>
    </sheetView>
  </sheetViews>
  <sheetFormatPr defaultRowHeight="15" x14ac:dyDescent="0.2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 x14ac:dyDescent="0.3">
      <c r="A1" t="s">
        <v>10</v>
      </c>
      <c r="B1" s="24">
        <v>100</v>
      </c>
      <c r="F1" s="23"/>
      <c r="G1" s="23"/>
      <c r="M1" t="s">
        <v>31</v>
      </c>
      <c r="N1" t="s">
        <v>31</v>
      </c>
    </row>
    <row r="2" spans="1:14" x14ac:dyDescent="0.25">
      <c r="A2" t="s">
        <v>11</v>
      </c>
      <c r="B2" s="27">
        <v>0.05</v>
      </c>
      <c r="F2" s="17" t="s">
        <v>15</v>
      </c>
      <c r="G2" s="18" t="s">
        <v>34</v>
      </c>
      <c r="M2" t="s">
        <v>32</v>
      </c>
      <c r="N2" t="s">
        <v>32</v>
      </c>
    </row>
    <row r="3" spans="1:14" x14ac:dyDescent="0.25">
      <c r="A3" t="s">
        <v>12</v>
      </c>
      <c r="B3">
        <v>3</v>
      </c>
      <c r="F3" s="19"/>
      <c r="G3" s="20">
        <f>+B14</f>
        <v>100.01380375262872</v>
      </c>
    </row>
    <row r="4" spans="1:14" x14ac:dyDescent="0.25">
      <c r="A4" t="s">
        <v>13</v>
      </c>
      <c r="B4">
        <v>4</v>
      </c>
      <c r="F4" s="21">
        <v>45482</v>
      </c>
      <c r="G4" s="20">
        <f t="dataTable" ref="G4:G96" dt2D="0" dtr="0" r1="B7"/>
        <v>100.00000000000003</v>
      </c>
    </row>
    <row r="5" spans="1:14" x14ac:dyDescent="0.25">
      <c r="A5" t="s">
        <v>20</v>
      </c>
      <c r="B5" s="3">
        <v>45482</v>
      </c>
      <c r="F5" s="21">
        <f>+F4+1</f>
        <v>45483</v>
      </c>
      <c r="G5" s="20">
        <v>100.01380375262872</v>
      </c>
    </row>
    <row r="6" spans="1:14" x14ac:dyDescent="0.25">
      <c r="A6" t="s">
        <v>14</v>
      </c>
      <c r="B6" s="3">
        <v>45574</v>
      </c>
      <c r="F6" s="21">
        <f t="shared" ref="F6:F69" si="0">+F5+1</f>
        <v>45484</v>
      </c>
      <c r="G6" s="20">
        <v>100.02760941069324</v>
      </c>
    </row>
    <row r="7" spans="1:14" x14ac:dyDescent="0.25">
      <c r="A7" t="s">
        <v>15</v>
      </c>
      <c r="B7" s="3">
        <v>45483</v>
      </c>
      <c r="F7" s="21">
        <f t="shared" si="0"/>
        <v>45485</v>
      </c>
      <c r="G7" s="20">
        <v>100.04141697445668</v>
      </c>
    </row>
    <row r="8" spans="1:14" x14ac:dyDescent="0.25">
      <c r="A8" t="s">
        <v>29</v>
      </c>
      <c r="B8" s="1">
        <f>+B2*100</f>
        <v>5</v>
      </c>
      <c r="F8" s="21">
        <f t="shared" si="0"/>
        <v>45486</v>
      </c>
      <c r="G8" s="20">
        <v>100.05522644418204</v>
      </c>
    </row>
    <row r="9" spans="1:14" x14ac:dyDescent="0.25">
      <c r="A9" t="s">
        <v>33</v>
      </c>
      <c r="B9" s="1" t="s">
        <v>32</v>
      </c>
      <c r="F9" s="21">
        <f t="shared" si="0"/>
        <v>45487</v>
      </c>
      <c r="G9" s="20">
        <v>100.06903782013241</v>
      </c>
    </row>
    <row r="10" spans="1:14" ht="15.75" thickBot="1" x14ac:dyDescent="0.3">
      <c r="F10" s="21">
        <f t="shared" si="0"/>
        <v>45488</v>
      </c>
      <c r="G10" s="20">
        <v>100.082851102571</v>
      </c>
    </row>
    <row r="11" spans="1:14" ht="30.75" thickBot="1" x14ac:dyDescent="0.3">
      <c r="A11" s="8" t="s">
        <v>24</v>
      </c>
      <c r="B11" s="13">
        <f>IF(ISERROR(MATCH(Sheet2!B14,Sheet3!B3:B42,0)),Sheet2!B2,Sheet2!B2-100*B2/B4)</f>
        <v>100.01380375262872</v>
      </c>
      <c r="D11" s="16"/>
      <c r="F11" s="21">
        <f t="shared" si="0"/>
        <v>45489</v>
      </c>
      <c r="G11" s="20">
        <v>100.09666629176095</v>
      </c>
    </row>
    <row r="12" spans="1:14" ht="30.75" thickBot="1" x14ac:dyDescent="0.3">
      <c r="A12" s="8" t="s">
        <v>25</v>
      </c>
      <c r="B12" s="9">
        <f>+Sheet2!B1</f>
        <v>100.00010512249173</v>
      </c>
      <c r="F12" s="21">
        <f t="shared" si="0"/>
        <v>45490</v>
      </c>
      <c r="G12" s="20">
        <v>100.1104833879654</v>
      </c>
    </row>
    <row r="13" spans="1:14" ht="15.75" thickBot="1" x14ac:dyDescent="0.3">
      <c r="F13" s="21">
        <f t="shared" si="0"/>
        <v>45491</v>
      </c>
      <c r="G13" s="20">
        <v>100.1243023914476</v>
      </c>
    </row>
    <row r="14" spans="1:14" ht="15.75" thickBot="1" x14ac:dyDescent="0.3">
      <c r="A14" s="10" t="s">
        <v>26</v>
      </c>
      <c r="B14" s="11">
        <f>+B11/100*B1</f>
        <v>100.01380375262872</v>
      </c>
      <c r="F14" s="21">
        <f t="shared" si="0"/>
        <v>45492</v>
      </c>
      <c r="G14" s="20">
        <v>100.13812330247092</v>
      </c>
    </row>
    <row r="15" spans="1:14" ht="15.75" thickBot="1" x14ac:dyDescent="0.3">
      <c r="A15" s="10" t="s">
        <v>27</v>
      </c>
      <c r="B15" s="11">
        <f>+B12/100*B1</f>
        <v>100.00010512249173</v>
      </c>
      <c r="F15" s="21">
        <f t="shared" si="0"/>
        <v>45493</v>
      </c>
      <c r="G15" s="20">
        <v>100.15194612129856</v>
      </c>
    </row>
    <row r="16" spans="1:14" x14ac:dyDescent="0.25">
      <c r="F16" s="21">
        <f t="shared" si="0"/>
        <v>45494</v>
      </c>
      <c r="G16" s="20">
        <v>100.16577084819393</v>
      </c>
    </row>
    <row r="17" spans="6:7" x14ac:dyDescent="0.25">
      <c r="F17" s="21">
        <f t="shared" si="0"/>
        <v>45495</v>
      </c>
      <c r="G17" s="20">
        <v>100.17959748342042</v>
      </c>
    </row>
    <row r="18" spans="6:7" x14ac:dyDescent="0.25">
      <c r="F18" s="21">
        <f t="shared" si="0"/>
        <v>45496</v>
      </c>
      <c r="G18" s="20">
        <v>100.19342602724144</v>
      </c>
    </row>
    <row r="19" spans="6:7" x14ac:dyDescent="0.25">
      <c r="F19" s="21">
        <f t="shared" si="0"/>
        <v>45497</v>
      </c>
      <c r="G19" s="20">
        <v>100.20725647992042</v>
      </c>
    </row>
    <row r="20" spans="6:7" x14ac:dyDescent="0.25">
      <c r="F20" s="21">
        <f t="shared" si="0"/>
        <v>45498</v>
      </c>
      <c r="G20" s="20">
        <v>100.22108884172087</v>
      </c>
    </row>
    <row r="21" spans="6:7" x14ac:dyDescent="0.25">
      <c r="F21" s="21">
        <f t="shared" si="0"/>
        <v>45499</v>
      </c>
      <c r="G21" s="20">
        <v>100.23492311290634</v>
      </c>
    </row>
    <row r="22" spans="6:7" x14ac:dyDescent="0.25">
      <c r="F22" s="21">
        <f t="shared" si="0"/>
        <v>45500</v>
      </c>
      <c r="G22" s="20">
        <v>100.24875929374039</v>
      </c>
    </row>
    <row r="23" spans="6:7" x14ac:dyDescent="0.25">
      <c r="F23" s="21">
        <f t="shared" si="0"/>
        <v>45501</v>
      </c>
      <c r="G23" s="20">
        <v>100.26259738448657</v>
      </c>
    </row>
    <row r="24" spans="6:7" x14ac:dyDescent="0.25">
      <c r="F24" s="21">
        <f t="shared" si="0"/>
        <v>45502</v>
      </c>
      <c r="G24" s="20">
        <v>100.27643738540863</v>
      </c>
    </row>
    <row r="25" spans="6:7" x14ac:dyDescent="0.25">
      <c r="F25" s="21">
        <f t="shared" si="0"/>
        <v>45503</v>
      </c>
      <c r="G25" s="20">
        <v>100.29027929677015</v>
      </c>
    </row>
    <row r="26" spans="6:7" x14ac:dyDescent="0.25">
      <c r="F26" s="21">
        <f t="shared" si="0"/>
        <v>45504</v>
      </c>
      <c r="G26" s="20">
        <v>100.29027929677015</v>
      </c>
    </row>
    <row r="27" spans="6:7" x14ac:dyDescent="0.25">
      <c r="F27" s="21">
        <f t="shared" si="0"/>
        <v>45505</v>
      </c>
      <c r="G27" s="20">
        <v>100.30412311883485</v>
      </c>
    </row>
    <row r="28" spans="6:7" x14ac:dyDescent="0.25">
      <c r="F28" s="21">
        <f t="shared" si="0"/>
        <v>45506</v>
      </c>
      <c r="G28" s="20">
        <v>100.31796885186654</v>
      </c>
    </row>
    <row r="29" spans="6:7" x14ac:dyDescent="0.25">
      <c r="F29" s="21">
        <f t="shared" si="0"/>
        <v>45507</v>
      </c>
      <c r="G29" s="20">
        <v>100.33181649612895</v>
      </c>
    </row>
    <row r="30" spans="6:7" x14ac:dyDescent="0.25">
      <c r="F30" s="21">
        <f t="shared" si="0"/>
        <v>45508</v>
      </c>
      <c r="G30" s="20">
        <v>100.34566605188593</v>
      </c>
    </row>
    <row r="31" spans="6:7" x14ac:dyDescent="0.25">
      <c r="F31" s="21">
        <f t="shared" si="0"/>
        <v>45509</v>
      </c>
      <c r="G31" s="20">
        <v>100.35951751940134</v>
      </c>
    </row>
    <row r="32" spans="6:7" x14ac:dyDescent="0.25">
      <c r="F32" s="21">
        <f t="shared" si="0"/>
        <v>45510</v>
      </c>
      <c r="G32" s="20">
        <v>100.373370898939</v>
      </c>
    </row>
    <row r="33" spans="6:7" x14ac:dyDescent="0.25">
      <c r="F33" s="21">
        <f t="shared" si="0"/>
        <v>45511</v>
      </c>
      <c r="G33" s="20">
        <v>100.38722619076297</v>
      </c>
    </row>
    <row r="34" spans="6:7" x14ac:dyDescent="0.25">
      <c r="F34" s="21">
        <f t="shared" si="0"/>
        <v>45512</v>
      </c>
      <c r="G34" s="20">
        <v>100.40108339513711</v>
      </c>
    </row>
    <row r="35" spans="6:7" x14ac:dyDescent="0.25">
      <c r="F35" s="21">
        <f t="shared" si="0"/>
        <v>45513</v>
      </c>
      <c r="G35" s="20">
        <v>100.41494251232548</v>
      </c>
    </row>
    <row r="36" spans="6:7" x14ac:dyDescent="0.25">
      <c r="F36" s="21">
        <f t="shared" si="0"/>
        <v>45514</v>
      </c>
      <c r="G36" s="20">
        <v>100.42880354259209</v>
      </c>
    </row>
    <row r="37" spans="6:7" x14ac:dyDescent="0.25">
      <c r="F37" s="21">
        <f t="shared" si="0"/>
        <v>45515</v>
      </c>
      <c r="G37" s="20">
        <v>100.44266648620103</v>
      </c>
    </row>
    <row r="38" spans="6:7" x14ac:dyDescent="0.25">
      <c r="F38" s="21">
        <f t="shared" si="0"/>
        <v>45516</v>
      </c>
      <c r="G38" s="20">
        <v>100.45653134341643</v>
      </c>
    </row>
    <row r="39" spans="6:7" x14ac:dyDescent="0.25">
      <c r="F39" s="21">
        <f t="shared" si="0"/>
        <v>45517</v>
      </c>
      <c r="G39" s="20">
        <v>100.47039811450243</v>
      </c>
    </row>
    <row r="40" spans="6:7" x14ac:dyDescent="0.25">
      <c r="F40" s="21">
        <f t="shared" si="0"/>
        <v>45518</v>
      </c>
      <c r="G40" s="20">
        <v>100.48426679972317</v>
      </c>
    </row>
    <row r="41" spans="6:7" x14ac:dyDescent="0.25">
      <c r="F41" s="21">
        <f t="shared" si="0"/>
        <v>45519</v>
      </c>
      <c r="G41" s="20">
        <v>100.49813739934292</v>
      </c>
    </row>
    <row r="42" spans="6:7" x14ac:dyDescent="0.25">
      <c r="F42" s="21">
        <f t="shared" si="0"/>
        <v>45520</v>
      </c>
      <c r="G42" s="20">
        <v>100.51200991362596</v>
      </c>
    </row>
    <row r="43" spans="6:7" x14ac:dyDescent="0.25">
      <c r="F43" s="21">
        <f t="shared" si="0"/>
        <v>45521</v>
      </c>
      <c r="G43" s="20">
        <v>100.52588434283653</v>
      </c>
    </row>
    <row r="44" spans="6:7" x14ac:dyDescent="0.25">
      <c r="F44" s="21">
        <f t="shared" si="0"/>
        <v>45522</v>
      </c>
      <c r="G44" s="20">
        <v>100.539760687239</v>
      </c>
    </row>
    <row r="45" spans="6:7" x14ac:dyDescent="0.25">
      <c r="F45" s="21">
        <f t="shared" si="0"/>
        <v>45523</v>
      </c>
      <c r="G45" s="20">
        <v>100.5536389470977</v>
      </c>
    </row>
    <row r="46" spans="6:7" x14ac:dyDescent="0.25">
      <c r="F46" s="21">
        <f t="shared" si="0"/>
        <v>45524</v>
      </c>
      <c r="G46" s="20">
        <v>100.5675191226771</v>
      </c>
    </row>
    <row r="47" spans="6:7" x14ac:dyDescent="0.25">
      <c r="F47" s="21">
        <f t="shared" si="0"/>
        <v>45525</v>
      </c>
      <c r="G47" s="20">
        <v>100.58140121424157</v>
      </c>
    </row>
    <row r="48" spans="6:7" x14ac:dyDescent="0.25">
      <c r="F48" s="21">
        <f t="shared" si="0"/>
        <v>45526</v>
      </c>
      <c r="G48" s="20">
        <v>100.59528522205564</v>
      </c>
    </row>
    <row r="49" spans="6:7" x14ac:dyDescent="0.25">
      <c r="F49" s="21">
        <f t="shared" si="0"/>
        <v>45527</v>
      </c>
      <c r="G49" s="20">
        <v>100.60917114638379</v>
      </c>
    </row>
    <row r="50" spans="6:7" x14ac:dyDescent="0.25">
      <c r="F50" s="21">
        <f t="shared" si="0"/>
        <v>45528</v>
      </c>
      <c r="G50" s="20">
        <v>100.62305898749058</v>
      </c>
    </row>
    <row r="51" spans="6:7" x14ac:dyDescent="0.25">
      <c r="F51" s="21">
        <f t="shared" si="0"/>
        <v>45529</v>
      </c>
      <c r="G51" s="20">
        <v>100.63694874564059</v>
      </c>
    </row>
    <row r="52" spans="6:7" x14ac:dyDescent="0.25">
      <c r="F52" s="21">
        <f t="shared" si="0"/>
        <v>45530</v>
      </c>
      <c r="G52" s="20">
        <v>100.65084042109851</v>
      </c>
    </row>
    <row r="53" spans="6:7" x14ac:dyDescent="0.25">
      <c r="F53" s="21">
        <f t="shared" si="0"/>
        <v>45531</v>
      </c>
      <c r="G53" s="20">
        <v>100.66473401412888</v>
      </c>
    </row>
    <row r="54" spans="6:7" x14ac:dyDescent="0.25">
      <c r="F54" s="21">
        <f t="shared" si="0"/>
        <v>45532</v>
      </c>
      <c r="G54" s="20">
        <v>100.67862952499651</v>
      </c>
    </row>
    <row r="55" spans="6:7" x14ac:dyDescent="0.25">
      <c r="F55" s="21">
        <f t="shared" si="0"/>
        <v>45533</v>
      </c>
      <c r="G55" s="20">
        <v>100.69252695396607</v>
      </c>
    </row>
    <row r="56" spans="6:7" x14ac:dyDescent="0.25">
      <c r="F56" s="21">
        <f t="shared" si="0"/>
        <v>45534</v>
      </c>
      <c r="G56" s="20">
        <v>100.70642630130236</v>
      </c>
    </row>
    <row r="57" spans="6:7" x14ac:dyDescent="0.25">
      <c r="F57" s="21">
        <f t="shared" si="0"/>
        <v>45535</v>
      </c>
      <c r="G57" s="20">
        <v>100.70642630130236</v>
      </c>
    </row>
    <row r="58" spans="6:7" x14ac:dyDescent="0.25">
      <c r="F58" s="21">
        <f t="shared" si="0"/>
        <v>45536</v>
      </c>
      <c r="G58" s="20">
        <v>100.72032756727016</v>
      </c>
    </row>
    <row r="59" spans="6:7" x14ac:dyDescent="0.25">
      <c r="F59" s="21">
        <f t="shared" si="0"/>
        <v>45537</v>
      </c>
      <c r="G59" s="20">
        <v>100.73423075213429</v>
      </c>
    </row>
    <row r="60" spans="6:7" x14ac:dyDescent="0.25">
      <c r="F60" s="21">
        <f t="shared" si="0"/>
        <v>45538</v>
      </c>
      <c r="G60" s="20">
        <v>100.74813585615972</v>
      </c>
    </row>
    <row r="61" spans="6:7" x14ac:dyDescent="0.25">
      <c r="F61" s="21">
        <f t="shared" si="0"/>
        <v>45539</v>
      </c>
      <c r="G61" s="20">
        <v>100.7620428796113</v>
      </c>
    </row>
    <row r="62" spans="6:7" x14ac:dyDescent="0.25">
      <c r="F62" s="21">
        <f t="shared" si="0"/>
        <v>45540</v>
      </c>
      <c r="G62" s="20">
        <v>100.77595182275401</v>
      </c>
    </row>
    <row r="63" spans="6:7" x14ac:dyDescent="0.25">
      <c r="F63" s="21">
        <f t="shared" si="0"/>
        <v>45541</v>
      </c>
      <c r="G63" s="20">
        <v>100.7898626858528</v>
      </c>
    </row>
    <row r="64" spans="6:7" x14ac:dyDescent="0.25">
      <c r="F64" s="21">
        <f t="shared" si="0"/>
        <v>45542</v>
      </c>
      <c r="G64" s="20">
        <v>100.80377546917272</v>
      </c>
    </row>
    <row r="65" spans="6:7" x14ac:dyDescent="0.25">
      <c r="F65" s="21">
        <f t="shared" si="0"/>
        <v>45543</v>
      </c>
      <c r="G65" s="20">
        <v>100.81769017297884</v>
      </c>
    </row>
    <row r="66" spans="6:7" x14ac:dyDescent="0.25">
      <c r="F66" s="21">
        <f t="shared" si="0"/>
        <v>45544</v>
      </c>
      <c r="G66" s="20">
        <v>100.83160679753627</v>
      </c>
    </row>
    <row r="67" spans="6:7" x14ac:dyDescent="0.25">
      <c r="F67" s="21">
        <f t="shared" si="0"/>
        <v>45545</v>
      </c>
      <c r="G67" s="20">
        <v>100.84552534311008</v>
      </c>
    </row>
    <row r="68" spans="6:7" x14ac:dyDescent="0.25">
      <c r="F68" s="21">
        <f t="shared" si="0"/>
        <v>45546</v>
      </c>
      <c r="G68" s="20">
        <v>100.85944580996554</v>
      </c>
    </row>
    <row r="69" spans="6:7" x14ac:dyDescent="0.25">
      <c r="F69" s="21">
        <f t="shared" si="0"/>
        <v>45547</v>
      </c>
      <c r="G69" s="20">
        <v>100.87336819836776</v>
      </c>
    </row>
    <row r="70" spans="6:7" x14ac:dyDescent="0.25">
      <c r="F70" s="21">
        <f t="shared" ref="F70:F100" si="1">+F69+1</f>
        <v>45548</v>
      </c>
      <c r="G70" s="20">
        <v>100.88729250858208</v>
      </c>
    </row>
    <row r="71" spans="6:7" x14ac:dyDescent="0.25">
      <c r="F71" s="21">
        <f t="shared" si="1"/>
        <v>45549</v>
      </c>
      <c r="G71" s="20">
        <v>100.90121874087372</v>
      </c>
    </row>
    <row r="72" spans="6:7" x14ac:dyDescent="0.25">
      <c r="F72" s="21">
        <f t="shared" si="1"/>
        <v>45550</v>
      </c>
      <c r="G72" s="20">
        <v>100.91514689550803</v>
      </c>
    </row>
    <row r="73" spans="6:7" x14ac:dyDescent="0.25">
      <c r="F73" s="21">
        <f t="shared" si="1"/>
        <v>45551</v>
      </c>
      <c r="G73" s="20">
        <v>100.92907697275034</v>
      </c>
    </row>
    <row r="74" spans="6:7" x14ac:dyDescent="0.25">
      <c r="F74" s="21">
        <f t="shared" si="1"/>
        <v>45552</v>
      </c>
      <c r="G74" s="20">
        <v>100.94300897286608</v>
      </c>
    </row>
    <row r="75" spans="6:7" x14ac:dyDescent="0.25">
      <c r="F75" s="21">
        <f t="shared" si="1"/>
        <v>45553</v>
      </c>
      <c r="G75" s="20">
        <v>100.95694289612061</v>
      </c>
    </row>
    <row r="76" spans="6:7" x14ac:dyDescent="0.25">
      <c r="F76" s="21">
        <f t="shared" si="1"/>
        <v>45554</v>
      </c>
      <c r="G76" s="20">
        <v>100.97087874277943</v>
      </c>
    </row>
    <row r="77" spans="6:7" x14ac:dyDescent="0.25">
      <c r="F77" s="21">
        <f t="shared" si="1"/>
        <v>45555</v>
      </c>
      <c r="G77" s="20">
        <v>100.98481651310811</v>
      </c>
    </row>
    <row r="78" spans="6:7" x14ac:dyDescent="0.25">
      <c r="F78" s="21">
        <f t="shared" si="1"/>
        <v>45556</v>
      </c>
      <c r="G78" s="20">
        <v>100.99875620737207</v>
      </c>
    </row>
    <row r="79" spans="6:7" x14ac:dyDescent="0.25">
      <c r="F79" s="21">
        <f t="shared" si="1"/>
        <v>45557</v>
      </c>
      <c r="G79" s="20">
        <v>101.01269782583697</v>
      </c>
    </row>
    <row r="80" spans="6:7" x14ac:dyDescent="0.25">
      <c r="F80" s="21">
        <f t="shared" si="1"/>
        <v>45558</v>
      </c>
      <c r="G80" s="20">
        <v>101.02664136876838</v>
      </c>
    </row>
    <row r="81" spans="6:7" x14ac:dyDescent="0.25">
      <c r="F81" s="21">
        <f t="shared" si="1"/>
        <v>45559</v>
      </c>
      <c r="G81" s="20">
        <v>101.04058683643198</v>
      </c>
    </row>
    <row r="82" spans="6:7" x14ac:dyDescent="0.25">
      <c r="F82" s="21">
        <f t="shared" si="1"/>
        <v>45560</v>
      </c>
      <c r="G82" s="20">
        <v>101.05453422909343</v>
      </c>
    </row>
    <row r="83" spans="6:7" x14ac:dyDescent="0.25">
      <c r="F83" s="21">
        <f t="shared" si="1"/>
        <v>45561</v>
      </c>
      <c r="G83" s="20">
        <v>101.06848354701845</v>
      </c>
    </row>
    <row r="84" spans="6:7" x14ac:dyDescent="0.25">
      <c r="F84" s="21">
        <f t="shared" si="1"/>
        <v>45562</v>
      </c>
      <c r="G84" s="20">
        <v>101.08243479047283</v>
      </c>
    </row>
    <row r="85" spans="6:7" x14ac:dyDescent="0.25">
      <c r="F85" s="21">
        <f t="shared" si="1"/>
        <v>45563</v>
      </c>
      <c r="G85" s="20">
        <v>101.09638795972234</v>
      </c>
    </row>
    <row r="86" spans="6:7" x14ac:dyDescent="0.25">
      <c r="F86" s="21">
        <f t="shared" si="1"/>
        <v>45564</v>
      </c>
      <c r="G86" s="20">
        <v>101.11034305503279</v>
      </c>
    </row>
    <row r="87" spans="6:7" x14ac:dyDescent="0.25">
      <c r="F87" s="21">
        <f t="shared" si="1"/>
        <v>45565</v>
      </c>
      <c r="G87" s="20">
        <v>101.12430007667012</v>
      </c>
    </row>
    <row r="88" spans="6:7" x14ac:dyDescent="0.25">
      <c r="F88" s="21">
        <f t="shared" si="1"/>
        <v>45566</v>
      </c>
      <c r="G88" s="20">
        <v>101.13825902490019</v>
      </c>
    </row>
    <row r="89" spans="6:7" x14ac:dyDescent="0.25">
      <c r="F89" s="21">
        <f t="shared" si="1"/>
        <v>45567</v>
      </c>
      <c r="G89" s="20">
        <v>101.15221989998891</v>
      </c>
    </row>
    <row r="90" spans="6:7" x14ac:dyDescent="0.25">
      <c r="F90" s="21">
        <f t="shared" si="1"/>
        <v>45568</v>
      </c>
      <c r="G90" s="20">
        <v>101.16618270220232</v>
      </c>
    </row>
    <row r="91" spans="6:7" x14ac:dyDescent="0.25">
      <c r="F91" s="21">
        <f t="shared" si="1"/>
        <v>45569</v>
      </c>
      <c r="G91" s="20">
        <v>101.18014743180636</v>
      </c>
    </row>
    <row r="92" spans="6:7" x14ac:dyDescent="0.25">
      <c r="F92" s="21">
        <f t="shared" si="1"/>
        <v>45570</v>
      </c>
      <c r="G92" s="20">
        <v>101.19411408906723</v>
      </c>
    </row>
    <row r="93" spans="6:7" x14ac:dyDescent="0.25">
      <c r="F93" s="21">
        <f t="shared" si="1"/>
        <v>45571</v>
      </c>
      <c r="G93" s="20">
        <v>101.2080826742508</v>
      </c>
    </row>
    <row r="94" spans="6:7" x14ac:dyDescent="0.25">
      <c r="F94" s="21">
        <f t="shared" si="1"/>
        <v>45572</v>
      </c>
      <c r="G94" s="20">
        <v>101.22205318762339</v>
      </c>
    </row>
    <row r="95" spans="6:7" x14ac:dyDescent="0.25">
      <c r="F95" s="21">
        <f t="shared" si="1"/>
        <v>45573</v>
      </c>
      <c r="G95" s="20">
        <v>101.23602562945106</v>
      </c>
    </row>
    <row r="96" spans="6:7" ht="15.75" thickBot="1" x14ac:dyDescent="0.3">
      <c r="F96" s="21">
        <f t="shared" si="1"/>
        <v>45574</v>
      </c>
      <c r="G96" s="22">
        <v>100.00000000000003</v>
      </c>
    </row>
    <row r="97" spans="6:6" x14ac:dyDescent="0.25">
      <c r="F97" s="21">
        <f t="shared" si="1"/>
        <v>45575</v>
      </c>
    </row>
    <row r="98" spans="6:6" x14ac:dyDescent="0.25">
      <c r="F98" s="21">
        <f t="shared" si="1"/>
        <v>45576</v>
      </c>
    </row>
    <row r="99" spans="6:6" x14ac:dyDescent="0.25">
      <c r="F99" s="21">
        <f t="shared" si="1"/>
        <v>45577</v>
      </c>
    </row>
    <row r="100" spans="6:6" x14ac:dyDescent="0.25">
      <c r="F100" s="21">
        <f t="shared" si="1"/>
        <v>45578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B3" sqref="B3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 x14ac:dyDescent="0.25">
      <c r="A1" t="s">
        <v>0</v>
      </c>
      <c r="B1" s="5">
        <f>+B2-B3/Price!B4*Sheet2!B7/Sheet2!B6</f>
        <v>100.00010512249173</v>
      </c>
      <c r="Y1" s="7"/>
    </row>
    <row r="2" spans="1:28" x14ac:dyDescent="0.25">
      <c r="A2" t="s">
        <v>1</v>
      </c>
      <c r="B2" s="5">
        <f>SUM(Sheet3!G3:G43)</f>
        <v>100.01380375262872</v>
      </c>
      <c r="C2" s="12"/>
    </row>
    <row r="3" spans="1:28" x14ac:dyDescent="0.25">
      <c r="A3" t="s">
        <v>2</v>
      </c>
      <c r="B3" s="2">
        <f>100*Price!B2/365*IF(Price!B9=Price!M1,365,360)</f>
        <v>4.9315068493150687</v>
      </c>
      <c r="C3" s="15">
        <f>+B3/2</f>
        <v>2.4657534246575343</v>
      </c>
      <c r="D3">
        <v>2.9890704637510801</v>
      </c>
      <c r="Y3" s="7">
        <f>+B3/360*180</f>
        <v>2.4657534246575343</v>
      </c>
      <c r="Z3">
        <f>+B3/360*180</f>
        <v>2.4657534246575343</v>
      </c>
      <c r="AB3">
        <f>6/360*365/100</f>
        <v>6.083333333333333E-2</v>
      </c>
    </row>
    <row r="4" spans="1:28" x14ac:dyDescent="0.25">
      <c r="A4" t="s">
        <v>3</v>
      </c>
      <c r="B4" s="2">
        <f>+Price!B8</f>
        <v>5</v>
      </c>
      <c r="D4" s="7"/>
    </row>
    <row r="5" spans="1:28" x14ac:dyDescent="0.25">
      <c r="A5" t="s">
        <v>4</v>
      </c>
      <c r="B5" s="2">
        <f>+B6-B7</f>
        <v>89</v>
      </c>
    </row>
    <row r="6" spans="1:28" x14ac:dyDescent="0.25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 x14ac:dyDescent="0.25">
      <c r="A7" t="s">
        <v>6</v>
      </c>
      <c r="B7" s="2">
        <f>IF(Price!B9=Price!M2,(YEAR(Sheet2!B14)-YEAR(Sheet2!B13))*360+(MONTH(Sheet2!B14)-MONTH(Sheet2!B13))*30+DAY(Sheet2!B14)-DAY(Sheet2!B13),Sheet2!B14-Sheet2!B13)</f>
        <v>1</v>
      </c>
    </row>
    <row r="8" spans="1:28" x14ac:dyDescent="0.25">
      <c r="A8" t="s">
        <v>7</v>
      </c>
      <c r="B8">
        <f>COUNTIF(Sheet3!B3:B43,"&gt;="&amp;Sheet2!B14)</f>
        <v>12</v>
      </c>
    </row>
    <row r="9" spans="1:28" x14ac:dyDescent="0.25">
      <c r="A9" t="s">
        <v>8</v>
      </c>
      <c r="B9">
        <f>B5/B6</f>
        <v>0.98888888888888893</v>
      </c>
    </row>
    <row r="10" spans="1:28" x14ac:dyDescent="0.25">
      <c r="A10" t="s">
        <v>9</v>
      </c>
      <c r="B10" s="7">
        <f>+B4/(Price!B4*100)</f>
        <v>1.2500000000000001E-2</v>
      </c>
    </row>
    <row r="12" spans="1:28" x14ac:dyDescent="0.25">
      <c r="A12" t="s">
        <v>22</v>
      </c>
      <c r="B12" s="3">
        <f>+EDATE(B13,12/Price!B4)</f>
        <v>45574</v>
      </c>
    </row>
    <row r="13" spans="1:28" x14ac:dyDescent="0.25">
      <c r="A13" t="s">
        <v>23</v>
      </c>
      <c r="B13" s="3">
        <f>IF(Sheet2!B14&lt;=Price!B6,Price!B5,SMALL(Sheet3!B3:B43,COUNTIF(Sheet3!B3:B43,"&lt;"&amp;Sheet2!B14)))</f>
        <v>45482</v>
      </c>
    </row>
    <row r="14" spans="1:28" x14ac:dyDescent="0.25">
      <c r="A14" t="s">
        <v>15</v>
      </c>
      <c r="B14" s="3">
        <f>IF(DAY(Price!B7)=31,Price!B7-1,Price!B7)</f>
        <v>45483</v>
      </c>
    </row>
    <row r="15" spans="1:28" x14ac:dyDescent="0.25">
      <c r="B15" s="3"/>
    </row>
    <row r="16" spans="1:28" x14ac:dyDescent="0.25">
      <c r="B16" s="3"/>
    </row>
    <row r="17" spans="2:3" x14ac:dyDescent="0.25">
      <c r="B17" s="3"/>
    </row>
    <row r="18" spans="2:3" x14ac:dyDescent="0.25">
      <c r="B18" s="3"/>
    </row>
    <row r="19" spans="2:3" x14ac:dyDescent="0.25">
      <c r="B19" s="3"/>
    </row>
    <row r="20" spans="2:3" x14ac:dyDescent="0.25">
      <c r="B20" s="3"/>
    </row>
    <row r="21" spans="2:3" x14ac:dyDescent="0.25">
      <c r="B21" s="3"/>
    </row>
    <row r="22" spans="2:3" x14ac:dyDescent="0.25">
      <c r="B22" s="3"/>
    </row>
    <row r="23" spans="2:3" x14ac:dyDescent="0.25">
      <c r="B23" s="3"/>
      <c r="C23" s="4"/>
    </row>
    <row r="33" spans="5:8" x14ac:dyDescent="0.25">
      <c r="E33" s="5"/>
      <c r="F33" s="6"/>
      <c r="H33" s="5"/>
    </row>
    <row r="34" spans="5:8" x14ac:dyDescent="0.25"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42" sqref="C42"/>
    </sheetView>
  </sheetViews>
  <sheetFormatPr defaultRowHeight="15" x14ac:dyDescent="0.2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 x14ac:dyDescent="0.25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 x14ac:dyDescent="0.25">
      <c r="A2">
        <v>0</v>
      </c>
      <c r="B2" s="3">
        <f>Price!B5</f>
        <v>45482</v>
      </c>
      <c r="C2" s="3">
        <f>Sheet2!B13</f>
        <v>45482</v>
      </c>
      <c r="D2" s="14"/>
      <c r="H2" s="3"/>
    </row>
    <row r="3" spans="1:8" x14ac:dyDescent="0.25">
      <c r="A3">
        <v>1</v>
      </c>
      <c r="B3" s="3">
        <f>Price!B6</f>
        <v>45574</v>
      </c>
      <c r="C3" s="3">
        <f>+Sheet2!B12</f>
        <v>45574</v>
      </c>
      <c r="D3" s="14">
        <f>IF(C3="","",IF(C3=EDATE(Price!$B$5,12*Price!$B$3),100*(1+Price!$B$2/Price!$B$4),100*Price!$B$2/Price!$B$4))</f>
        <v>1.25</v>
      </c>
      <c r="E3">
        <f>IF(C3="","",(1+Sheet2!$B$4/(Price!$B$4*100))^(Sheet3!A3-1+Sheet2!$B$9))</f>
        <v>1.0123602562945102</v>
      </c>
      <c r="F3">
        <f>IF(C3="","",1/E3)</f>
        <v>0.98779065434694979</v>
      </c>
      <c r="G3">
        <f>IF(C3="","",D3/E3)</f>
        <v>1.2347383179336873</v>
      </c>
    </row>
    <row r="4" spans="1:8" x14ac:dyDescent="0.25">
      <c r="A4">
        <f>IF(A3&lt;Price!$B$3*Price!$B$4,A3+1,"")</f>
        <v>2</v>
      </c>
      <c r="B4" s="3">
        <f>IF(A4="","",EDATE(B3,12/Price!$B$4))</f>
        <v>45666</v>
      </c>
      <c r="C4" s="3">
        <f>IF(C3&lt;EDATE(Price!$B$5,Price!$B$3*12),EDATE(Sheet3!C3,12/Price!$B$4),"")</f>
        <v>45666</v>
      </c>
      <c r="D4" s="14">
        <f>IF(C4="","",IF(C4=EDATE(Price!$B$5,12*Price!$B$3),100*(1+Price!$B$2/Price!$B$4),100*Price!$B$2/Price!$B$4))</f>
        <v>1.25</v>
      </c>
      <c r="E4">
        <f>IF(C4="","",(1+Sheet2!$B$4/(Price!$B$4*100))^(Sheet3!A4-1+Sheet2!$B$9))</f>
        <v>1.0250147594981915</v>
      </c>
      <c r="F4">
        <f t="shared" ref="F4:F42" si="0">IF(C4="","",1/E4)</f>
        <v>0.97559570799698747</v>
      </c>
      <c r="G4">
        <f t="shared" ref="G4:G43" si="1">IF(C4="","",D4/E4)</f>
        <v>1.2194946349962343</v>
      </c>
    </row>
    <row r="5" spans="1:8" x14ac:dyDescent="0.25">
      <c r="A5">
        <f>IF(A4&lt;Price!$B$3*Price!$B$4,A4+1,"")</f>
        <v>3</v>
      </c>
      <c r="B5" s="3">
        <f>IF(A5="","",EDATE(B4,12/Price!$B$4))</f>
        <v>45756</v>
      </c>
      <c r="C5" s="3">
        <f>IF(C4&lt;EDATE(Price!$B$5,Price!$B$3*12),EDATE(Sheet3!C4,12/Price!$B$4),"")</f>
        <v>45756</v>
      </c>
      <c r="D5" s="14">
        <f>IF(C5="","",IF(C5=EDATE(Price!$B$5,12*Price!$B$3),100*(1+Price!$B$2/Price!$B$4),100*Price!$B$2/Price!$B$4))</f>
        <v>1.25</v>
      </c>
      <c r="E5">
        <f>IF(C5="","",(1+Sheet2!$B$4/(Price!$B$4*100))^(Sheet3!A5-1+Sheet2!$B$9))</f>
        <v>1.0378274439919188</v>
      </c>
      <c r="F5">
        <f t="shared" si="0"/>
        <v>0.96355131654023463</v>
      </c>
      <c r="G5">
        <f t="shared" si="1"/>
        <v>1.2044391456752932</v>
      </c>
    </row>
    <row r="6" spans="1:8" x14ac:dyDescent="0.25">
      <c r="A6">
        <f>IF(A5&lt;Price!$B$3*Price!$B$4,A5+1,"")</f>
        <v>4</v>
      </c>
      <c r="B6" s="3">
        <f>IF(A6="","",EDATE(B5,12/Price!$B$4))</f>
        <v>45847</v>
      </c>
      <c r="C6" s="3">
        <f>IF(C5&lt;EDATE(Price!$B$5,Price!$B$3*12),EDATE(Sheet3!C5,12/Price!$B$4),"")</f>
        <v>45847</v>
      </c>
      <c r="D6" s="14">
        <f>IF(C6="","",IF(C6=EDATE(Price!$B$5,12*Price!$B$3),100*(1+Price!$B$2/Price!$B$4),100*Price!$B$2/Price!$B$4))</f>
        <v>1.25</v>
      </c>
      <c r="E6">
        <f>IF(C6="","",(1+Sheet2!$B$4/(Price!$B$4*100))^(Sheet3!A6-1+Sheet2!$B$9))</f>
        <v>1.0508002870418178</v>
      </c>
      <c r="F6">
        <f t="shared" si="0"/>
        <v>0.95165562127430581</v>
      </c>
      <c r="G6">
        <f t="shared" si="1"/>
        <v>1.1895695265928823</v>
      </c>
    </row>
    <row r="7" spans="1:8" x14ac:dyDescent="0.25">
      <c r="A7">
        <f>IF(A6&lt;Price!$B$3*Price!$B$4,A6+1,"")</f>
        <v>5</v>
      </c>
      <c r="B7" s="3">
        <f>IF(A7="","",EDATE(B6,12/Price!$B$4))</f>
        <v>45939</v>
      </c>
      <c r="C7" s="3">
        <f>IF(C6&lt;EDATE(Price!$B$5,Price!$B$3*12),EDATE(Sheet3!C6,12/Price!$B$4),"")</f>
        <v>45939</v>
      </c>
      <c r="D7" s="14">
        <f>IF(C7="","",IF(C7=EDATE(Price!$B$5,12*Price!$B$3),100*(1+Price!$B$2/Price!$B$4),100*Price!$B$2/Price!$B$4))</f>
        <v>1.25</v>
      </c>
      <c r="E7">
        <f>IF(C7="","",(1+Sheet2!$B$4/(Price!$B$4*100))^(Sheet3!A7-1+Sheet2!$B$9))</f>
        <v>1.0639352906298405</v>
      </c>
      <c r="F7">
        <f t="shared" si="0"/>
        <v>0.9399067864437588</v>
      </c>
      <c r="G7">
        <f t="shared" si="1"/>
        <v>1.1748834830546986</v>
      </c>
    </row>
    <row r="8" spans="1:8" x14ac:dyDescent="0.25">
      <c r="A8">
        <f>IF(A7&lt;Price!$B$3*Price!$B$4,A7+1,"")</f>
        <v>6</v>
      </c>
      <c r="B8" s="3">
        <f>IF(A8="","",EDATE(B7,12/Price!$B$4))</f>
        <v>46031</v>
      </c>
      <c r="C8" s="3">
        <f>IF(C7&lt;EDATE(Price!$B$5,Price!$B$3*12),EDATE(Sheet3!C7,12/Price!$B$4),"")</f>
        <v>46031</v>
      </c>
      <c r="D8" s="14">
        <f>IF(C8="","",IF(C8=EDATE(Price!$B$5,12*Price!$B$3),100*(1+Price!$B$2/Price!$B$4),100*Price!$B$2/Price!$B$4))</f>
        <v>1.25</v>
      </c>
      <c r="E8">
        <f>IF(C8="","",(1+Sheet2!$B$4/(Price!$B$4*100))^(Sheet3!A8-1+Sheet2!$B$9))</f>
        <v>1.0772344817627133</v>
      </c>
      <c r="F8">
        <f t="shared" si="0"/>
        <v>0.92830299895679902</v>
      </c>
      <c r="G8">
        <f t="shared" si="1"/>
        <v>1.1603787486959989</v>
      </c>
    </row>
    <row r="9" spans="1:8" x14ac:dyDescent="0.25">
      <c r="A9">
        <f>IF(A8&lt;Price!$B$3*Price!$B$4,A8+1,"")</f>
        <v>7</v>
      </c>
      <c r="B9" s="3">
        <f>IF(A9="","",EDATE(B8,12/Price!$B$4))</f>
        <v>46121</v>
      </c>
      <c r="C9" s="3">
        <f>IF(C8&lt;EDATE(Price!$B$5,Price!$B$3*12),EDATE(Sheet3!C8,12/Price!$B$4),"")</f>
        <v>46121</v>
      </c>
      <c r="D9" s="14">
        <f>IF(C9="","",IF(C9=EDATE(Price!$B$5,12*Price!$B$3),100*(1+Price!$B$2/Price!$B$4),100*Price!$B$2/Price!$B$4))</f>
        <v>1.25</v>
      </c>
      <c r="E9">
        <f>IF(C9="","",(1+Sheet2!$B$4/(Price!$B$4*100))^(Sheet3!A9-1+Sheet2!$B$9))</f>
        <v>1.0906999127847472</v>
      </c>
      <c r="F9">
        <f t="shared" si="0"/>
        <v>0.91684246810548053</v>
      </c>
      <c r="G9">
        <f t="shared" si="1"/>
        <v>1.1460530851318507</v>
      </c>
    </row>
    <row r="10" spans="1:8" x14ac:dyDescent="0.25">
      <c r="A10">
        <f>IF(A9&lt;Price!$B$3*Price!$B$4,A9+1,"")</f>
        <v>8</v>
      </c>
      <c r="B10" s="3">
        <f>IF(A10="","",EDATE(B9,12/Price!$B$4))</f>
        <v>46212</v>
      </c>
      <c r="C10" s="3">
        <f>IF(C9&lt;EDATE(Price!$B$5,Price!$B$3*12),EDATE(Sheet3!C9,12/Price!$B$4),"")</f>
        <v>46212</v>
      </c>
      <c r="D10" s="14">
        <f>IF(C10="","",IF(C10=EDATE(Price!$B$5,12*Price!$B$3),100*(1+Price!$B$2/Price!$B$4),100*Price!$B$2/Price!$B$4))</f>
        <v>1.25</v>
      </c>
      <c r="E10">
        <f>IF(C10="","",(1+Sheet2!$B$4/(Price!$B$4*100))^(Sheet3!A10-1+Sheet2!$B$9))</f>
        <v>1.1043336616945565</v>
      </c>
      <c r="F10">
        <f t="shared" si="0"/>
        <v>0.90552342528936358</v>
      </c>
      <c r="G10">
        <f t="shared" si="1"/>
        <v>1.1319042816117044</v>
      </c>
    </row>
    <row r="11" spans="1:8" x14ac:dyDescent="0.25">
      <c r="A11">
        <f>IF(A10&lt;Price!$B$3*Price!$B$4,A10+1,"")</f>
        <v>9</v>
      </c>
      <c r="B11" s="3">
        <f>IF(A11="","",EDATE(B10,12/Price!$B$4))</f>
        <v>46304</v>
      </c>
      <c r="C11" s="3">
        <f>IF(C10&lt;EDATE(Price!$B$5,Price!$B$3*12),EDATE(Sheet3!C10,12/Price!$B$4),"")</f>
        <v>46304</v>
      </c>
      <c r="D11" s="14">
        <f>IF(C11="","",IF(C11=EDATE(Price!$B$5,12*Price!$B$3),100*(1+Price!$B$2/Price!$B$4),100*Price!$B$2/Price!$B$4))</f>
        <v>1.25</v>
      </c>
      <c r="E11">
        <f>IF(C11="","",(1+Sheet2!$B$4/(Price!$B$4*100))^(Sheet3!A11-1+Sheet2!$B$9))</f>
        <v>1.1181378324657385</v>
      </c>
      <c r="F11">
        <f t="shared" si="0"/>
        <v>0.89434412374258121</v>
      </c>
      <c r="G11">
        <f t="shared" si="1"/>
        <v>1.1179301546782265</v>
      </c>
    </row>
    <row r="12" spans="1:8" x14ac:dyDescent="0.25">
      <c r="A12">
        <f>IF(A11&lt;Price!$B$3*Price!$B$4,A11+1,"")</f>
        <v>10</v>
      </c>
      <c r="B12" s="3">
        <f>IF(A12="","",EDATE(B11,12/Price!$B$4))</f>
        <v>46396</v>
      </c>
      <c r="C12" s="3">
        <f>IF(C11&lt;EDATE(Price!$B$5,Price!$B$3*12),EDATE(Sheet3!C11,12/Price!$B$4),"")</f>
        <v>46396</v>
      </c>
      <c r="D12" s="14">
        <f>IF(C12="","",IF(C12=EDATE(Price!$B$5,12*Price!$B$3),100*(1+Price!$B$2/Price!$B$4),100*Price!$B$2/Price!$B$4))</f>
        <v>1.25</v>
      </c>
      <c r="E12">
        <f>IF(C12="","",(1+Sheet2!$B$4/(Price!$B$4*100))^(Sheet3!A12-1+Sheet2!$B$9))</f>
        <v>1.1321145553715601</v>
      </c>
      <c r="F12">
        <f t="shared" si="0"/>
        <v>0.8833028382642778</v>
      </c>
      <c r="G12">
        <f t="shared" si="1"/>
        <v>1.1041285478303473</v>
      </c>
    </row>
    <row r="13" spans="1:8" x14ac:dyDescent="0.25">
      <c r="A13">
        <f>IF(A12&lt;Price!$B$3*Price!$B$4,A12+1,"")</f>
        <v>11</v>
      </c>
      <c r="B13" s="3">
        <f>IF(A13="","",EDATE(B12,12/Price!$B$4))</f>
        <v>46486</v>
      </c>
      <c r="C13" s="3">
        <f>IF(C12&lt;EDATE(Price!$B$5,Price!$B$3*12),EDATE(Sheet3!C12,12/Price!$B$4),"")</f>
        <v>46486</v>
      </c>
      <c r="D13" s="14">
        <f>IF(C13="","",IF(C13=EDATE(Price!$B$5,12*Price!$B$3),100*(1+Price!$B$2/Price!$B$4),100*Price!$B$2/Price!$B$4))</f>
        <v>1.25</v>
      </c>
      <c r="E13">
        <f>IF(C13="","",(1+Sheet2!$B$4/(Price!$B$4*100))^(Sheet3!A13-1+Sheet2!$B$9))</f>
        <v>1.1462659873137047</v>
      </c>
      <c r="F13">
        <f t="shared" si="0"/>
        <v>0.87239786495237315</v>
      </c>
      <c r="G13">
        <f t="shared" si="1"/>
        <v>1.0904973311904664</v>
      </c>
    </row>
    <row r="14" spans="1:8" x14ac:dyDescent="0.25">
      <c r="A14">
        <f>IF(A13&lt;Price!$B$3*Price!$B$4,A13+1,"")</f>
        <v>12</v>
      </c>
      <c r="B14" s="3">
        <f>IF(A14="","",EDATE(B13,12/Price!$B$4))</f>
        <v>46577</v>
      </c>
      <c r="C14" s="3">
        <f>IF(C13&lt;EDATE(Price!$B$5,Price!$B$3*12),EDATE(Sheet3!C13,12/Price!$B$4),"")</f>
        <v>46577</v>
      </c>
      <c r="D14" s="14">
        <f>IF(C14="","",IF(C14=EDATE(Price!$B$5,12*Price!$B$3),100*(1+Price!$B$2/Price!$B$4),100*Price!$B$2/Price!$B$4))</f>
        <v>101.25</v>
      </c>
      <c r="E14">
        <f>IF(C14="","",(1+Sheet2!$B$4/(Price!$B$4*100))^(Sheet3!A14-1+Sheet2!$B$9))</f>
        <v>1.1605943121551259</v>
      </c>
      <c r="F14">
        <f t="shared" si="0"/>
        <v>0.86162752094061557</v>
      </c>
      <c r="G14">
        <f t="shared" si="1"/>
        <v>87.239786495237325</v>
      </c>
    </row>
    <row r="15" spans="1:8" x14ac:dyDescent="0.25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 x14ac:dyDescent="0.25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 x14ac:dyDescent="0.25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 x14ac:dyDescent="0.25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 x14ac:dyDescent="0.25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 x14ac:dyDescent="0.25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 x14ac:dyDescent="0.25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 x14ac:dyDescent="0.25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 x14ac:dyDescent="0.25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 x14ac:dyDescent="0.25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 x14ac:dyDescent="0.25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 x14ac:dyDescent="0.25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 x14ac:dyDescent="0.25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 x14ac:dyDescent="0.25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 x14ac:dyDescent="0.25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 x14ac:dyDescent="0.25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 x14ac:dyDescent="0.25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 x14ac:dyDescent="0.25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 x14ac:dyDescent="0.25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 x14ac:dyDescent="0.25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 x14ac:dyDescent="0.25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 x14ac:dyDescent="0.25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 x14ac:dyDescent="0.25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 x14ac:dyDescent="0.25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 x14ac:dyDescent="0.25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 x14ac:dyDescent="0.25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 x14ac:dyDescent="0.25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 x14ac:dyDescent="0.25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 x14ac:dyDescent="0.25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abSelected="1" workbookViewId="0">
      <selection activeCell="A3" sqref="A3"/>
    </sheetView>
  </sheetViews>
  <sheetFormatPr defaultRowHeight="15" x14ac:dyDescent="0.25"/>
  <cols>
    <col min="2" max="2" width="21.42578125" customWidth="1"/>
    <col min="3" max="3" width="17.7109375" style="1" customWidth="1"/>
    <col min="5" max="5" width="13.85546875" bestFit="1" customWidth="1"/>
  </cols>
  <sheetData>
    <row r="2" spans="1:6" x14ac:dyDescent="0.25">
      <c r="A2" s="25" t="s">
        <v>35</v>
      </c>
      <c r="B2" t="s">
        <v>15</v>
      </c>
      <c r="C2" s="1" t="s">
        <v>34</v>
      </c>
    </row>
    <row r="4" spans="1:6" x14ac:dyDescent="0.25">
      <c r="B4" s="21">
        <v>45482</v>
      </c>
      <c r="C4" s="20">
        <v>9999.9999999999909</v>
      </c>
      <c r="E4" s="1"/>
      <c r="F4" s="26"/>
    </row>
    <row r="5" spans="1:6" x14ac:dyDescent="0.25">
      <c r="B5" s="21">
        <f>+B4+1</f>
        <v>45483</v>
      </c>
      <c r="C5" s="20">
        <v>10002.676210320753</v>
      </c>
      <c r="E5" s="1"/>
      <c r="F5" s="26"/>
    </row>
    <row r="6" spans="1:6" x14ac:dyDescent="0.25">
      <c r="B6" s="21">
        <f t="shared" ref="B6:B66" si="0">+B5+1</f>
        <v>45484</v>
      </c>
      <c r="C6" s="20">
        <v>10005.353136851678</v>
      </c>
      <c r="E6" s="1"/>
      <c r="F6" s="26"/>
    </row>
    <row r="7" spans="1:6" x14ac:dyDescent="0.25">
      <c r="B7" s="21">
        <f t="shared" si="0"/>
        <v>45485</v>
      </c>
      <c r="C7" s="20">
        <v>10008.030779784443</v>
      </c>
      <c r="E7" s="1"/>
      <c r="F7" s="26"/>
    </row>
    <row r="8" spans="1:6" x14ac:dyDescent="0.25">
      <c r="B8" s="21">
        <f t="shared" si="0"/>
        <v>45486</v>
      </c>
      <c r="C8" s="20">
        <v>10010.709139310777</v>
      </c>
      <c r="E8" s="1"/>
      <c r="F8" s="26"/>
    </row>
    <row r="9" spans="1:6" x14ac:dyDescent="0.25">
      <c r="B9" s="21">
        <f t="shared" si="0"/>
        <v>45487</v>
      </c>
      <c r="C9" s="20">
        <v>10013.388215622448</v>
      </c>
      <c r="E9" s="1"/>
      <c r="F9" s="26"/>
    </row>
    <row r="10" spans="1:6" x14ac:dyDescent="0.25">
      <c r="B10" s="21">
        <f t="shared" si="0"/>
        <v>45488</v>
      </c>
      <c r="C10" s="20">
        <v>10016.068008911285</v>
      </c>
      <c r="E10" s="1"/>
      <c r="F10" s="26"/>
    </row>
    <row r="11" spans="1:6" x14ac:dyDescent="0.25">
      <c r="B11" s="21">
        <f t="shared" si="0"/>
        <v>45489</v>
      </c>
      <c r="C11" s="20">
        <v>10018.748519369172</v>
      </c>
      <c r="E11" s="1"/>
      <c r="F11" s="26"/>
    </row>
    <row r="12" spans="1:6" x14ac:dyDescent="0.25">
      <c r="B12" s="21">
        <f t="shared" si="0"/>
        <v>45490</v>
      </c>
      <c r="C12" s="20">
        <v>10021.429747188031</v>
      </c>
      <c r="E12" s="1"/>
      <c r="F12" s="26"/>
    </row>
    <row r="13" spans="1:6" x14ac:dyDescent="0.25">
      <c r="B13" s="21">
        <f t="shared" si="0"/>
        <v>45491</v>
      </c>
      <c r="C13" s="20">
        <v>10024.111692559847</v>
      </c>
      <c r="E13" s="1"/>
      <c r="F13" s="26"/>
    </row>
    <row r="14" spans="1:6" x14ac:dyDescent="0.25">
      <c r="B14" s="21">
        <f t="shared" si="0"/>
        <v>45492</v>
      </c>
      <c r="C14" s="20">
        <v>10026.794355676651</v>
      </c>
      <c r="E14" s="1"/>
      <c r="F14" s="26"/>
    </row>
    <row r="15" spans="1:6" x14ac:dyDescent="0.25">
      <c r="B15" s="21">
        <f t="shared" si="0"/>
        <v>45493</v>
      </c>
      <c r="C15" s="20">
        <v>10029.477736730527</v>
      </c>
      <c r="E15" s="1"/>
      <c r="F15" s="26"/>
    </row>
    <row r="16" spans="1:6" x14ac:dyDescent="0.25">
      <c r="B16" s="21">
        <f t="shared" si="0"/>
        <v>45494</v>
      </c>
      <c r="C16" s="20">
        <v>10032.161835913614</v>
      </c>
      <c r="E16" s="1"/>
      <c r="F16" s="26"/>
    </row>
    <row r="17" spans="2:6" x14ac:dyDescent="0.25">
      <c r="B17" s="21">
        <f t="shared" si="0"/>
        <v>45495</v>
      </c>
      <c r="C17" s="20">
        <v>10034.846653418088</v>
      </c>
      <c r="E17" s="1"/>
      <c r="F17" s="26"/>
    </row>
    <row r="18" spans="2:6" x14ac:dyDescent="0.25">
      <c r="B18" s="21">
        <f t="shared" si="0"/>
        <v>45496</v>
      </c>
      <c r="C18" s="20">
        <v>10037.532189436199</v>
      </c>
      <c r="E18" s="1"/>
      <c r="F18" s="26"/>
    </row>
    <row r="19" spans="2:6" x14ac:dyDescent="0.25">
      <c r="B19" s="21">
        <f t="shared" si="0"/>
        <v>45497</v>
      </c>
      <c r="C19" s="20">
        <v>10040.218444160228</v>
      </c>
      <c r="E19" s="1"/>
      <c r="F19" s="26"/>
    </row>
    <row r="20" spans="2:6" x14ac:dyDescent="0.25">
      <c r="B20" s="21">
        <f t="shared" si="0"/>
        <v>45498</v>
      </c>
      <c r="C20" s="20">
        <v>10042.905417782516</v>
      </c>
      <c r="E20" s="1"/>
      <c r="F20" s="26"/>
    </row>
    <row r="21" spans="2:6" x14ac:dyDescent="0.25">
      <c r="B21" s="21">
        <f t="shared" si="0"/>
        <v>45499</v>
      </c>
      <c r="C21" s="20">
        <v>10045.593110495465</v>
      </c>
      <c r="E21" s="1"/>
      <c r="F21" s="26"/>
    </row>
    <row r="22" spans="2:6" x14ac:dyDescent="0.25">
      <c r="B22" s="21">
        <f t="shared" si="0"/>
        <v>45500</v>
      </c>
      <c r="C22" s="20">
        <v>10048.281522491507</v>
      </c>
      <c r="E22" s="1"/>
      <c r="F22" s="26"/>
    </row>
    <row r="23" spans="2:6" x14ac:dyDescent="0.25">
      <c r="B23" s="21">
        <f t="shared" si="0"/>
        <v>45501</v>
      </c>
      <c r="C23" s="20">
        <v>10050.970653963142</v>
      </c>
      <c r="E23" s="1"/>
      <c r="F23" s="26"/>
    </row>
    <row r="24" spans="2:6" x14ac:dyDescent="0.25">
      <c r="B24" s="21">
        <f t="shared" si="0"/>
        <v>45502</v>
      </c>
      <c r="C24" s="20">
        <v>10053.66050510292</v>
      </c>
      <c r="E24" s="1"/>
      <c r="F24" s="26"/>
    </row>
    <row r="25" spans="2:6" x14ac:dyDescent="0.25">
      <c r="B25" s="21">
        <f t="shared" si="0"/>
        <v>45503</v>
      </c>
      <c r="C25" s="20">
        <v>10056.351076103434</v>
      </c>
      <c r="E25" s="1"/>
      <c r="F25" s="26"/>
    </row>
    <row r="26" spans="2:6" x14ac:dyDescent="0.25">
      <c r="B26" s="21">
        <f t="shared" si="0"/>
        <v>45504</v>
      </c>
      <c r="C26" s="20">
        <v>10056.351076103434</v>
      </c>
      <c r="E26" s="1"/>
      <c r="F26" s="26"/>
    </row>
    <row r="27" spans="2:6" x14ac:dyDescent="0.25">
      <c r="B27" s="21">
        <f t="shared" si="0"/>
        <v>45505</v>
      </c>
      <c r="C27" s="20">
        <v>10059.042367157335</v>
      </c>
      <c r="E27" s="1"/>
      <c r="F27" s="26"/>
    </row>
    <row r="28" spans="2:6" x14ac:dyDescent="0.25">
      <c r="B28" s="21">
        <f t="shared" si="0"/>
        <v>45506</v>
      </c>
      <c r="C28" s="20">
        <v>10061.734378457326</v>
      </c>
      <c r="E28" s="1"/>
      <c r="F28" s="26"/>
    </row>
    <row r="29" spans="2:6" x14ac:dyDescent="0.25">
      <c r="B29" s="21">
        <f t="shared" si="0"/>
        <v>45507</v>
      </c>
      <c r="C29" s="20">
        <v>10064.427110196162</v>
      </c>
      <c r="E29" s="1"/>
      <c r="F29" s="26"/>
    </row>
    <row r="30" spans="2:6" x14ac:dyDescent="0.25">
      <c r="B30" s="21">
        <f t="shared" si="0"/>
        <v>45508</v>
      </c>
      <c r="C30" s="20">
        <v>10067.120562566643</v>
      </c>
    </row>
    <row r="31" spans="2:6" x14ac:dyDescent="0.25">
      <c r="B31" s="21">
        <f t="shared" si="0"/>
        <v>45509</v>
      </c>
      <c r="C31" s="20">
        <v>10069.814735761624</v>
      </c>
    </row>
    <row r="32" spans="2:6" x14ac:dyDescent="0.25">
      <c r="B32" s="21">
        <f t="shared" si="0"/>
        <v>45510</v>
      </c>
      <c r="C32" s="20">
        <v>10072.509629974022</v>
      </c>
    </row>
    <row r="33" spans="2:3" x14ac:dyDescent="0.25">
      <c r="B33" s="21">
        <f t="shared" si="0"/>
        <v>45511</v>
      </c>
      <c r="C33" s="20">
        <v>10075.205245396788</v>
      </c>
    </row>
    <row r="34" spans="2:3" x14ac:dyDescent="0.25">
      <c r="B34" s="21">
        <f t="shared" si="0"/>
        <v>45512</v>
      </c>
      <c r="C34" s="20">
        <v>10077.901582222934</v>
      </c>
    </row>
    <row r="35" spans="2:3" x14ac:dyDescent="0.25">
      <c r="B35" s="21">
        <f t="shared" si="0"/>
        <v>45513</v>
      </c>
      <c r="C35" s="20">
        <v>10080.598640645527</v>
      </c>
    </row>
    <row r="36" spans="2:3" x14ac:dyDescent="0.25">
      <c r="B36" s="21">
        <f t="shared" si="0"/>
        <v>45514</v>
      </c>
      <c r="C36" s="20">
        <v>10083.296420857678</v>
      </c>
    </row>
    <row r="37" spans="2:3" x14ac:dyDescent="0.25">
      <c r="B37" s="21">
        <f t="shared" si="0"/>
        <v>45515</v>
      </c>
      <c r="C37" s="20">
        <v>10085.994923052551</v>
      </c>
    </row>
    <row r="38" spans="2:3" x14ac:dyDescent="0.25">
      <c r="B38" s="21">
        <f t="shared" si="0"/>
        <v>45516</v>
      </c>
      <c r="C38" s="20">
        <v>10088.69414742337</v>
      </c>
    </row>
    <row r="39" spans="2:3" x14ac:dyDescent="0.25">
      <c r="B39" s="21">
        <f t="shared" si="0"/>
        <v>45517</v>
      </c>
      <c r="C39" s="20">
        <v>10091.394094163397</v>
      </c>
    </row>
    <row r="40" spans="2:3" x14ac:dyDescent="0.25">
      <c r="B40" s="21">
        <f t="shared" si="0"/>
        <v>45518</v>
      </c>
      <c r="C40" s="20">
        <v>10094.094763465959</v>
      </c>
    </row>
    <row r="41" spans="2:3" x14ac:dyDescent="0.25">
      <c r="B41" s="21">
        <f t="shared" si="0"/>
        <v>45519</v>
      </c>
      <c r="C41" s="20">
        <v>10096.796155524427</v>
      </c>
    </row>
    <row r="42" spans="2:3" x14ac:dyDescent="0.25">
      <c r="B42" s="21">
        <f t="shared" si="0"/>
        <v>45520</v>
      </c>
      <c r="C42" s="20">
        <v>10099.498270532227</v>
      </c>
    </row>
    <row r="43" spans="2:3" x14ac:dyDescent="0.25">
      <c r="B43" s="21">
        <f t="shared" si="0"/>
        <v>45521</v>
      </c>
      <c r="C43" s="20">
        <v>10102.201108682833</v>
      </c>
    </row>
    <row r="44" spans="2:3" x14ac:dyDescent="0.25">
      <c r="B44" s="21">
        <f t="shared" si="0"/>
        <v>45522</v>
      </c>
      <c r="C44" s="20">
        <v>10104.904670169777</v>
      </c>
    </row>
    <row r="45" spans="2:3" x14ac:dyDescent="0.25">
      <c r="B45" s="21">
        <f t="shared" si="0"/>
        <v>45523</v>
      </c>
      <c r="C45" s="20">
        <v>10107.608955186632</v>
      </c>
    </row>
    <row r="46" spans="2:3" x14ac:dyDescent="0.25">
      <c r="B46" s="21">
        <f t="shared" si="0"/>
        <v>45524</v>
      </c>
      <c r="C46" s="20">
        <v>10110.313963927038</v>
      </c>
    </row>
    <row r="47" spans="2:3" x14ac:dyDescent="0.25">
      <c r="B47" s="21">
        <f t="shared" si="0"/>
        <v>45525</v>
      </c>
      <c r="C47" s="20">
        <v>10113.019696584674</v>
      </c>
    </row>
    <row r="48" spans="2:3" x14ac:dyDescent="0.25">
      <c r="B48" s="21">
        <f t="shared" si="0"/>
        <v>45526</v>
      </c>
      <c r="C48" s="20">
        <v>10115.726153353273</v>
      </c>
    </row>
    <row r="49" spans="2:3" x14ac:dyDescent="0.25">
      <c r="B49" s="21">
        <f t="shared" si="0"/>
        <v>45527</v>
      </c>
      <c r="C49" s="20">
        <v>10118.433334426629</v>
      </c>
    </row>
    <row r="50" spans="2:3" x14ac:dyDescent="0.25">
      <c r="B50" s="21">
        <f t="shared" si="0"/>
        <v>45528</v>
      </c>
      <c r="C50" s="20">
        <v>10121.141239998577</v>
      </c>
    </row>
    <row r="51" spans="2:3" x14ac:dyDescent="0.25">
      <c r="B51" s="21">
        <f t="shared" si="0"/>
        <v>45529</v>
      </c>
      <c r="C51" s="20">
        <v>10123.84987026301</v>
      </c>
    </row>
    <row r="52" spans="2:3" x14ac:dyDescent="0.25">
      <c r="B52" s="21">
        <f t="shared" si="0"/>
        <v>45530</v>
      </c>
      <c r="C52" s="20">
        <v>10126.55922541387</v>
      </c>
    </row>
    <row r="53" spans="2:3" x14ac:dyDescent="0.25">
      <c r="B53" s="21">
        <f t="shared" si="0"/>
        <v>45531</v>
      </c>
      <c r="C53" s="20">
        <v>10129.269305645148</v>
      </c>
    </row>
    <row r="54" spans="2:3" x14ac:dyDescent="0.25">
      <c r="B54" s="21">
        <f t="shared" si="0"/>
        <v>45532</v>
      </c>
      <c r="C54" s="20">
        <v>10131.980111150899</v>
      </c>
    </row>
    <row r="55" spans="2:3" x14ac:dyDescent="0.25">
      <c r="B55" s="21">
        <f t="shared" si="0"/>
        <v>45533</v>
      </c>
      <c r="C55" s="20">
        <v>10134.691642125214</v>
      </c>
    </row>
    <row r="56" spans="2:3" x14ac:dyDescent="0.25">
      <c r="B56" s="21">
        <f t="shared" si="0"/>
        <v>45534</v>
      </c>
      <c r="C56" s="20">
        <v>10137.40389876225</v>
      </c>
    </row>
    <row r="57" spans="2:3" x14ac:dyDescent="0.25">
      <c r="B57" s="21">
        <f t="shared" si="0"/>
        <v>45535</v>
      </c>
      <c r="C57" s="20">
        <v>10137.40389876225</v>
      </c>
    </row>
    <row r="58" spans="2:3" x14ac:dyDescent="0.25">
      <c r="B58" s="21">
        <f t="shared" si="0"/>
        <v>45536</v>
      </c>
      <c r="C58" s="20">
        <v>10140.116881256203</v>
      </c>
    </row>
    <row r="59" spans="2:3" x14ac:dyDescent="0.25">
      <c r="B59" s="21">
        <f t="shared" si="0"/>
        <v>45537</v>
      </c>
      <c r="C59" s="20">
        <v>10142.830589801333</v>
      </c>
    </row>
    <row r="60" spans="2:3" x14ac:dyDescent="0.25">
      <c r="B60" s="21">
        <f t="shared" si="0"/>
        <v>45538</v>
      </c>
      <c r="C60" s="20">
        <v>10145.545024591942</v>
      </c>
    </row>
    <row r="61" spans="2:3" x14ac:dyDescent="0.25">
      <c r="B61" s="21">
        <f t="shared" si="0"/>
        <v>45539</v>
      </c>
      <c r="C61" s="20">
        <v>10148.260185822395</v>
      </c>
    </row>
    <row r="62" spans="2:3" x14ac:dyDescent="0.25">
      <c r="B62" s="21">
        <f t="shared" si="0"/>
        <v>45540</v>
      </c>
      <c r="C62" s="20">
        <v>10150.976073687099</v>
      </c>
    </row>
    <row r="63" spans="2:3" x14ac:dyDescent="0.25">
      <c r="B63" s="21">
        <f t="shared" si="0"/>
        <v>45541</v>
      </c>
      <c r="C63" s="20">
        <v>10153.692688380512</v>
      </c>
    </row>
    <row r="64" spans="2:3" x14ac:dyDescent="0.25">
      <c r="B64" s="21">
        <f t="shared" si="0"/>
        <v>45542</v>
      </c>
      <c r="C64" s="20">
        <v>10156.410030097157</v>
      </c>
    </row>
    <row r="65" spans="2:3" x14ac:dyDescent="0.25">
      <c r="B65" s="21">
        <f t="shared" si="0"/>
        <v>45543</v>
      </c>
      <c r="C65" s="20">
        <v>10159.128099031595</v>
      </c>
    </row>
    <row r="66" spans="2:3" x14ac:dyDescent="0.25">
      <c r="B66" s="21">
        <f t="shared" si="0"/>
        <v>45544</v>
      </c>
      <c r="C66" s="20">
        <v>10161.846895378445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Sheet2</vt:lpstr>
      <vt:lpstr>Sheet3</vt:lpstr>
      <vt:lpstr>AMD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Karen Tadevosyan</cp:lastModifiedBy>
  <dcterms:created xsi:type="dcterms:W3CDTF">2016-02-27T17:54:51Z</dcterms:created>
  <dcterms:modified xsi:type="dcterms:W3CDTF">2024-07-03T13:21:44Z</dcterms:modified>
</cp:coreProperties>
</file>