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7400" windowHeight="12075"/>
  </bookViews>
  <sheets>
    <sheet name="Price" sheetId="4" r:id="rId1"/>
    <sheet name="Sheet2" sheetId="2" state="hidden" r:id="rId2"/>
    <sheet name="Sheet3" sheetId="3" state="hidden" r:id="rId3"/>
    <sheet name="AMD" sheetId="6" r:id="rId4"/>
  </sheets>
  <calcPr calcId="125725"/>
</workbook>
</file>

<file path=xl/calcChain.xml><?xml version="1.0" encoding="utf-8"?>
<calcChain xmlns="http://schemas.openxmlformats.org/spreadsheetml/2006/main">
  <c r="B3" i="2"/>
  <c r="B4"/>
  <c r="B10" s="1"/>
  <c r="B14"/>
  <c r="B13" l="1"/>
  <c r="B7" s="1"/>
  <c r="G43" i="3"/>
  <c r="D43"/>
  <c r="AB3" i="2" l="1"/>
  <c r="Z3"/>
  <c r="C3" l="1"/>
  <c r="Y3"/>
  <c r="E43" i="3"/>
  <c r="B2"/>
  <c r="B3"/>
  <c r="A4" l="1"/>
  <c r="B4" l="1"/>
  <c r="A5"/>
  <c r="B5" l="1"/>
  <c r="A6"/>
  <c r="B6" l="1"/>
  <c r="A7"/>
  <c r="B7" l="1"/>
  <c r="A8"/>
  <c r="B8" l="1"/>
  <c r="A9"/>
  <c r="B9" l="1"/>
  <c r="A10"/>
  <c r="A11" s="1"/>
  <c r="A12" s="1"/>
  <c r="A13" s="1"/>
  <c r="B10" l="1"/>
  <c r="B11" l="1"/>
  <c r="B12" l="1"/>
  <c r="B13" l="1"/>
  <c r="A14"/>
  <c r="B14" l="1"/>
  <c r="A15"/>
  <c r="B15" l="1"/>
  <c r="A16"/>
  <c r="B16" l="1"/>
  <c r="A17"/>
  <c r="B17" l="1"/>
  <c r="A18"/>
  <c r="B18" l="1"/>
  <c r="A19"/>
  <c r="B19" l="1"/>
  <c r="A20"/>
  <c r="B20" l="1"/>
  <c r="A21"/>
  <c r="B21" l="1"/>
  <c r="A22"/>
  <c r="A23" s="1"/>
  <c r="A24" l="1"/>
  <c r="B22"/>
  <c r="B23" s="1"/>
  <c r="B24" l="1"/>
  <c r="A25"/>
  <c r="B25" l="1"/>
  <c r="A26"/>
  <c r="B26" l="1"/>
  <c r="A27"/>
  <c r="B27" l="1"/>
  <c r="A28"/>
  <c r="B28" l="1"/>
  <c r="A29"/>
  <c r="B29" l="1"/>
  <c r="A30"/>
  <c r="A31" l="1"/>
  <c r="B30"/>
  <c r="B31" l="1"/>
  <c r="A32"/>
  <c r="B32" l="1"/>
  <c r="A33"/>
  <c r="B33" l="1"/>
  <c r="A34"/>
  <c r="B34" l="1"/>
  <c r="A35"/>
  <c r="B35" l="1"/>
  <c r="A36"/>
  <c r="B36" l="1"/>
  <c r="A37"/>
  <c r="B37" l="1"/>
  <c r="A38"/>
  <c r="B38" l="1"/>
  <c r="A39"/>
  <c r="B39" l="1"/>
  <c r="A40"/>
  <c r="B40" l="1"/>
  <c r="A41"/>
  <c r="B41" l="1"/>
  <c r="A42"/>
  <c r="B42" l="1"/>
  <c r="A43"/>
  <c r="F43" l="1"/>
  <c r="B43"/>
  <c r="B8" i="2" s="1"/>
  <c r="B12" l="1"/>
  <c r="B6" s="1"/>
  <c r="B5" s="1"/>
  <c r="C2" i="3"/>
  <c r="B9" i="2" l="1"/>
  <c r="C3" i="3"/>
  <c r="D3" l="1"/>
  <c r="E3"/>
  <c r="F3" s="1"/>
  <c r="C4"/>
  <c r="G3" l="1"/>
  <c r="C5"/>
  <c r="D4"/>
  <c r="E4"/>
  <c r="F4" s="1"/>
  <c r="G4" l="1"/>
  <c r="D5"/>
  <c r="C6"/>
  <c r="E5"/>
  <c r="F5" s="1"/>
  <c r="G5" l="1"/>
  <c r="D6"/>
  <c r="C7"/>
  <c r="E6"/>
  <c r="F6" s="1"/>
  <c r="G6" l="1"/>
  <c r="D7"/>
  <c r="E7"/>
  <c r="F7" s="1"/>
  <c r="C8"/>
  <c r="G7" l="1"/>
  <c r="C9"/>
  <c r="D8"/>
  <c r="E8"/>
  <c r="F8" s="1"/>
  <c r="G8" l="1"/>
  <c r="E9"/>
  <c r="F9" s="1"/>
  <c r="C10"/>
  <c r="D9"/>
  <c r="G9" l="1"/>
  <c r="D10"/>
  <c r="E10"/>
  <c r="F10" s="1"/>
  <c r="C11"/>
  <c r="G10" l="1"/>
  <c r="D11"/>
  <c r="E11"/>
  <c r="F11" s="1"/>
  <c r="C12"/>
  <c r="G11" l="1"/>
  <c r="E12"/>
  <c r="F12" s="1"/>
  <c r="C13"/>
  <c r="D12"/>
  <c r="G12" l="1"/>
  <c r="E13"/>
  <c r="F13" s="1"/>
  <c r="D13"/>
  <c r="C14"/>
  <c r="G13" l="1"/>
  <c r="C15"/>
  <c r="E14"/>
  <c r="F14" s="1"/>
  <c r="D14"/>
  <c r="G14" l="1"/>
  <c r="G15"/>
  <c r="D15"/>
  <c r="F15"/>
  <c r="E15"/>
  <c r="C16"/>
  <c r="G16" l="1"/>
  <c r="C17"/>
  <c r="F16"/>
  <c r="E16"/>
  <c r="D16"/>
  <c r="D17" l="1"/>
  <c r="E17"/>
  <c r="G17"/>
  <c r="F17"/>
  <c r="C18"/>
  <c r="G18" l="1"/>
  <c r="D18"/>
  <c r="E18"/>
  <c r="C19"/>
  <c r="F18"/>
  <c r="D19" l="1"/>
  <c r="E19"/>
  <c r="G19"/>
  <c r="F19"/>
  <c r="C20"/>
  <c r="E20" l="1"/>
  <c r="C21"/>
  <c r="G20"/>
  <c r="D20"/>
  <c r="F20"/>
  <c r="D21" l="1"/>
  <c r="C22"/>
  <c r="G21"/>
  <c r="F21"/>
  <c r="E21"/>
  <c r="G22" l="1"/>
  <c r="C23"/>
  <c r="E22"/>
  <c r="F22"/>
  <c r="D22"/>
  <c r="D23" l="1"/>
  <c r="G23"/>
  <c r="E23"/>
  <c r="F23"/>
  <c r="C24"/>
  <c r="F24" l="1"/>
  <c r="G24"/>
  <c r="E24"/>
  <c r="C25"/>
  <c r="D24"/>
  <c r="E25" l="1"/>
  <c r="D25"/>
  <c r="F25"/>
  <c r="G25"/>
  <c r="C26"/>
  <c r="F26" l="1"/>
  <c r="E26"/>
  <c r="G26"/>
  <c r="D26"/>
  <c r="C27"/>
  <c r="G27" l="1"/>
  <c r="F27"/>
  <c r="E27"/>
  <c r="D27"/>
  <c r="C28"/>
  <c r="G28" l="1"/>
  <c r="C29"/>
  <c r="E28"/>
  <c r="D28"/>
  <c r="F28"/>
  <c r="E29" l="1"/>
  <c r="G29"/>
  <c r="F29"/>
  <c r="D29"/>
  <c r="C30"/>
  <c r="G30" l="1"/>
  <c r="D30"/>
  <c r="C31"/>
  <c r="F30"/>
  <c r="E30"/>
  <c r="F31" l="1"/>
  <c r="G31"/>
  <c r="D31"/>
  <c r="E31"/>
  <c r="C32"/>
  <c r="F32" l="1"/>
  <c r="E32"/>
  <c r="D32"/>
  <c r="G32"/>
  <c r="C33"/>
  <c r="E33" l="1"/>
  <c r="F33"/>
  <c r="D33"/>
  <c r="G33"/>
  <c r="C34"/>
  <c r="D34" l="1"/>
  <c r="E34"/>
  <c r="F34"/>
  <c r="G34"/>
  <c r="C35"/>
  <c r="E35" l="1"/>
  <c r="D35"/>
  <c r="G35"/>
  <c r="F35"/>
  <c r="C36"/>
  <c r="C37" l="1"/>
  <c r="D36"/>
  <c r="E36"/>
  <c r="F36"/>
  <c r="G36"/>
  <c r="C38" l="1"/>
  <c r="E37"/>
  <c r="D37"/>
  <c r="F37"/>
  <c r="G37"/>
  <c r="E38" l="1"/>
  <c r="F38"/>
  <c r="C39"/>
  <c r="G38"/>
  <c r="D38"/>
  <c r="E39" l="1"/>
  <c r="G39"/>
  <c r="D39"/>
  <c r="F39"/>
  <c r="C40"/>
  <c r="E40" l="1"/>
  <c r="C41"/>
  <c r="G40"/>
  <c r="F40"/>
  <c r="D40"/>
  <c r="D41" l="1"/>
  <c r="E41"/>
  <c r="C42"/>
  <c r="F41"/>
  <c r="G41"/>
  <c r="G42" l="1"/>
  <c r="B2" i="2" s="1"/>
  <c r="B11" i="4" s="1"/>
  <c r="E42" i="3"/>
  <c r="F42"/>
  <c r="D42"/>
  <c r="B1" i="2" l="1"/>
  <c r="B12" i="4" s="1"/>
  <c r="B15" s="1"/>
  <c r="G3" l="1"/>
  <c r="B14"/>
</calcChain>
</file>

<file path=xl/sharedStrings.xml><?xml version="1.0" encoding="utf-8"?>
<sst xmlns="http://schemas.openxmlformats.org/spreadsheetml/2006/main" count="43" uniqueCount="36">
  <si>
    <t>CP</t>
  </si>
  <si>
    <t>Dp</t>
  </si>
  <si>
    <t>C</t>
  </si>
  <si>
    <t>Y</t>
  </si>
  <si>
    <t>DSC</t>
  </si>
  <si>
    <t>E</t>
  </si>
  <si>
    <t>A</t>
  </si>
  <si>
    <t>n</t>
  </si>
  <si>
    <t>tau</t>
  </si>
  <si>
    <t>Y/f</t>
  </si>
  <si>
    <t>Անվանական արժեք</t>
  </si>
  <si>
    <t>Արժեկտրոնի դրույք</t>
  </si>
  <si>
    <t>Ժամկետ/տարիներով/</t>
  </si>
  <si>
    <t>Արժեկտրոնի վճարման հաճախականություն</t>
  </si>
  <si>
    <t>1-ին վճարման ամսաթիվ</t>
  </si>
  <si>
    <t>Գործարքի ամսաթիվ</t>
  </si>
  <si>
    <t>I</t>
  </si>
  <si>
    <t>d</t>
  </si>
  <si>
    <t>1/d</t>
  </si>
  <si>
    <t>date</t>
  </si>
  <si>
    <t>Թողարկման ամսաթիվ</t>
  </si>
  <si>
    <t>CF</t>
  </si>
  <si>
    <t>Առաջիկա արժեկտրոնի վճարման օր</t>
  </si>
  <si>
    <t>Նախորդ արժեկտրոնի վճարման օր</t>
  </si>
  <si>
    <t>Պարտատոմսի լրիվ գին  100 միավոր անվանական արժեքի դիմաց</t>
  </si>
  <si>
    <t>Պարտատոմսի մաքուր գին 100 միավոր անվանական արժեքի դիմաց</t>
  </si>
  <si>
    <t xml:space="preserve">Պարտատոմսի լրիվ գին  </t>
  </si>
  <si>
    <t xml:space="preserve">Պարտատոմսի մաքուր գին </t>
  </si>
  <si>
    <t>date1</t>
  </si>
  <si>
    <t>Մինչև մարում եկամտաբերություն</t>
  </si>
  <si>
    <t>CF/d</t>
  </si>
  <si>
    <t>Actual/Actual</t>
  </si>
  <si>
    <t>30/360</t>
  </si>
  <si>
    <t>Հաշվարկման կարգ</t>
  </si>
  <si>
    <t>Պարտատոմսի գին</t>
  </si>
  <si>
    <t>USD</t>
  </si>
</sst>
</file>

<file path=xl/styles.xml><?xml version="1.0" encoding="utf-8"?>
<styleSheet xmlns="http://schemas.openxmlformats.org/spreadsheetml/2006/main">
  <numFmts count="9">
    <numFmt numFmtId="43" formatCode="_-* #,##0.00\ _դ_ր_._-;\-* #,##0.00\ _դ_ր_._-;_-* &quot;-&quot;??\ _դ_ր_._-;_-@_-"/>
    <numFmt numFmtId="164" formatCode="_-* #,##0.00\ _ _-;\-* #,##0.00\ _ _-;_-* &quot;-&quot;??\ _ _-;_-@_-"/>
    <numFmt numFmtId="165" formatCode="_-* #,##0.0\ _դ_ր_._-;\-* #,##0.0\ _դ_ր_._-;_-* &quot;-&quot;??\ _դ_ր_._-;_-@_-"/>
    <numFmt numFmtId="166" formatCode="_-* #,##0\ _դ_ր_._-;\-* #,##0\ _դ_ր_._-;_-* &quot;-&quot;??\ _դ_ր_._-;_-@_-"/>
    <numFmt numFmtId="167" formatCode="0.0%"/>
    <numFmt numFmtId="168" formatCode="_-* #,##0.00_-;\-* #,##0.00_-;_-* &quot;-&quot;??_-;_-@_-"/>
    <numFmt numFmtId="169" formatCode="0.0000"/>
    <numFmt numFmtId="170" formatCode="0.0000000"/>
    <numFmt numFmtId="171" formatCode="_-* #,##0.0000000\ _դ_ր_._-;\-* #,##0.0000000\ _դ_ր_._-;_-* &quot;-&quot;??\ _դ_ր_._-;_-@_-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Times Armeni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43" fontId="0" fillId="0" borderId="0" xfId="1" applyFont="1"/>
    <xf numFmtId="166" fontId="0" fillId="0" borderId="0" xfId="1" applyNumberFormat="1" applyFont="1"/>
    <xf numFmtId="14" fontId="0" fillId="0" borderId="0" xfId="0" applyNumberFormat="1"/>
    <xf numFmtId="167" fontId="0" fillId="0" borderId="0" xfId="0" applyNumberFormat="1"/>
    <xf numFmtId="43" fontId="0" fillId="0" borderId="0" xfId="0" applyNumberFormat="1"/>
    <xf numFmtId="165" fontId="0" fillId="0" borderId="0" xfId="0" applyNumberFormat="1"/>
    <xf numFmtId="2" fontId="0" fillId="0" borderId="0" xfId="0" applyNumberFormat="1"/>
    <xf numFmtId="0" fontId="3" fillId="2" borderId="1" xfId="0" applyFont="1" applyFill="1" applyBorder="1" applyAlignment="1">
      <alignment vertical="center" wrapText="1"/>
    </xf>
    <xf numFmtId="169" fontId="3" fillId="2" borderId="2" xfId="0" applyNumberFormat="1" applyFont="1" applyFill="1" applyBorder="1"/>
    <xf numFmtId="0" fontId="3" fillId="3" borderId="1" xfId="0" applyFont="1" applyFill="1" applyBorder="1" applyAlignment="1">
      <alignment vertical="center" wrapText="1"/>
    </xf>
    <xf numFmtId="169" fontId="3" fillId="3" borderId="2" xfId="0" applyNumberFormat="1" applyFont="1" applyFill="1" applyBorder="1"/>
    <xf numFmtId="166" fontId="0" fillId="0" borderId="0" xfId="0" applyNumberFormat="1"/>
    <xf numFmtId="170" fontId="3" fillId="2" borderId="2" xfId="0" applyNumberFormat="1" applyFont="1" applyFill="1" applyBorder="1"/>
    <xf numFmtId="43" fontId="0" fillId="0" borderId="0" xfId="1" applyNumberFormat="1" applyFont="1"/>
    <xf numFmtId="169" fontId="0" fillId="0" borderId="0" xfId="0" applyNumberFormat="1"/>
    <xf numFmtId="171" fontId="0" fillId="0" borderId="0" xfId="1" applyNumberFormat="1" applyFont="1"/>
    <xf numFmtId="9" fontId="0" fillId="0" borderId="0" xfId="3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0" borderId="6" xfId="1" applyFont="1" applyBorder="1"/>
    <xf numFmtId="14" fontId="0" fillId="0" borderId="5" xfId="0" applyNumberFormat="1" applyBorder="1"/>
    <xf numFmtId="43" fontId="0" fillId="0" borderId="7" xfId="1" applyFont="1" applyBorder="1"/>
    <xf numFmtId="0" fontId="0" fillId="0" borderId="0" xfId="0" applyBorder="1"/>
    <xf numFmtId="3" fontId="0" fillId="0" borderId="0" xfId="0" applyNumberFormat="1"/>
    <xf numFmtId="0" fontId="3" fillId="0" borderId="0" xfId="0" applyFont="1"/>
    <xf numFmtId="164" fontId="0" fillId="0" borderId="0" xfId="0" applyNumberFormat="1"/>
  </cellXfs>
  <cellStyles count="4">
    <cellStyle name="Comma" xfId="1" builtinId="3"/>
    <cellStyle name="Comma 2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workbookViewId="0">
      <selection activeCell="K89" sqref="K89"/>
    </sheetView>
  </sheetViews>
  <sheetFormatPr defaultRowHeight="15"/>
  <cols>
    <col min="1" max="1" width="41.28515625" bestFit="1" customWidth="1"/>
    <col min="2" max="2" width="14.5703125" bestFit="1" customWidth="1"/>
    <col min="4" max="4" width="20" bestFit="1" customWidth="1"/>
    <col min="5" max="5" width="9.7109375" customWidth="1"/>
    <col min="6" max="6" width="19.7109375" bestFit="1" customWidth="1"/>
    <col min="7" max="7" width="17.85546875" bestFit="1" customWidth="1"/>
    <col min="8" max="8" width="9" customWidth="1"/>
    <col min="13" max="14" width="13.140625" hidden="1" customWidth="1"/>
  </cols>
  <sheetData>
    <row r="1" spans="1:14" ht="15.75" thickBot="1">
      <c r="A1" t="s">
        <v>10</v>
      </c>
      <c r="B1" s="25">
        <v>100</v>
      </c>
      <c r="F1" s="24"/>
      <c r="G1" s="24"/>
      <c r="M1" t="s">
        <v>31</v>
      </c>
      <c r="N1" t="s">
        <v>31</v>
      </c>
    </row>
    <row r="2" spans="1:14">
      <c r="A2" t="s">
        <v>11</v>
      </c>
      <c r="B2" s="17">
        <v>5.2499999999999998E-2</v>
      </c>
      <c r="F2" s="18" t="s">
        <v>15</v>
      </c>
      <c r="G2" s="19" t="s">
        <v>34</v>
      </c>
      <c r="M2" t="s">
        <v>32</v>
      </c>
      <c r="N2" t="s">
        <v>32</v>
      </c>
    </row>
    <row r="3" spans="1:14">
      <c r="A3" t="s">
        <v>12</v>
      </c>
      <c r="B3">
        <v>3</v>
      </c>
      <c r="F3" s="20"/>
      <c r="G3" s="21">
        <f>+B11</f>
        <v>99.999999999999915</v>
      </c>
    </row>
    <row r="4" spans="1:14">
      <c r="A4" t="s">
        <v>13</v>
      </c>
      <c r="B4">
        <v>4</v>
      </c>
      <c r="F4" s="22">
        <v>43784</v>
      </c>
      <c r="G4" s="21">
        <f t="dataTable" ref="G4:G96" dt2D="0" dtr="0" r1="B7"/>
        <v>99.999999999999915</v>
      </c>
    </row>
    <row r="5" spans="1:14">
      <c r="A5" t="s">
        <v>20</v>
      </c>
      <c r="B5" s="3">
        <v>43784</v>
      </c>
      <c r="F5" s="22">
        <v>43785</v>
      </c>
      <c r="G5" s="21">
        <v>100.01448950908105</v>
      </c>
    </row>
    <row r="6" spans="1:14">
      <c r="A6" t="s">
        <v>14</v>
      </c>
      <c r="B6" s="3">
        <v>43876</v>
      </c>
      <c r="F6" s="22">
        <v>43786</v>
      </c>
      <c r="G6" s="21">
        <v>100.02898111762087</v>
      </c>
    </row>
    <row r="7" spans="1:14">
      <c r="A7" t="s">
        <v>15</v>
      </c>
      <c r="B7" s="3">
        <v>43784</v>
      </c>
      <c r="F7" s="22">
        <v>43787</v>
      </c>
      <c r="G7" s="21">
        <v>100.04347482592362</v>
      </c>
    </row>
    <row r="8" spans="1:14">
      <c r="A8" t="s">
        <v>29</v>
      </c>
      <c r="B8" s="1">
        <v>5.25</v>
      </c>
      <c r="F8" s="22">
        <v>43788</v>
      </c>
      <c r="G8" s="21">
        <v>100.05797063429357</v>
      </c>
    </row>
    <row r="9" spans="1:14">
      <c r="A9" t="s">
        <v>33</v>
      </c>
      <c r="B9" s="1" t="s">
        <v>32</v>
      </c>
      <c r="F9" s="22">
        <v>43789</v>
      </c>
      <c r="G9" s="21">
        <v>100.07246854303497</v>
      </c>
    </row>
    <row r="10" spans="1:14" ht="15.75" thickBot="1">
      <c r="F10" s="22">
        <v>43790</v>
      </c>
      <c r="G10" s="21">
        <v>100.08696855245219</v>
      </c>
    </row>
    <row r="11" spans="1:14" ht="30.75" thickBot="1">
      <c r="A11" s="8" t="s">
        <v>24</v>
      </c>
      <c r="B11" s="13">
        <f>IF(ISERROR(MATCH(Sheet2!B14,Sheet3!B3:B42,0)),Sheet2!B2,Sheet2!B2-100*B2/B4)</f>
        <v>99.999999999999915</v>
      </c>
      <c r="D11" s="16"/>
      <c r="F11" s="22">
        <v>43791</v>
      </c>
      <c r="G11" s="21">
        <v>100.10147066284959</v>
      </c>
    </row>
    <row r="12" spans="1:14" ht="30.75" thickBot="1">
      <c r="A12" s="8" t="s">
        <v>25</v>
      </c>
      <c r="B12" s="9">
        <f>+Sheet2!B1</f>
        <v>99.999999999999915</v>
      </c>
      <c r="F12" s="22">
        <v>43792</v>
      </c>
      <c r="G12" s="21">
        <v>100.11597487453162</v>
      </c>
    </row>
    <row r="13" spans="1:14" ht="15.75" thickBot="1">
      <c r="F13" s="22">
        <v>43793</v>
      </c>
      <c r="G13" s="21">
        <v>100.13048118780267</v>
      </c>
    </row>
    <row r="14" spans="1:14" ht="15.75" thickBot="1">
      <c r="A14" s="10" t="s">
        <v>26</v>
      </c>
      <c r="B14" s="11">
        <f>+B11/100*B1</f>
        <v>99.999999999999915</v>
      </c>
      <c r="F14" s="22">
        <v>43794</v>
      </c>
      <c r="G14" s="21">
        <v>100.14498960296731</v>
      </c>
    </row>
    <row r="15" spans="1:14" ht="15.75" thickBot="1">
      <c r="A15" s="10" t="s">
        <v>27</v>
      </c>
      <c r="B15" s="11">
        <f>+B12/100*B1</f>
        <v>99.999999999999915</v>
      </c>
      <c r="F15" s="22">
        <v>43795</v>
      </c>
      <c r="G15" s="21">
        <v>100.15950012033009</v>
      </c>
    </row>
    <row r="16" spans="1:14">
      <c r="F16" s="22">
        <v>43796</v>
      </c>
      <c r="G16" s="21">
        <v>100.17401274019559</v>
      </c>
    </row>
    <row r="17" spans="6:7">
      <c r="F17" s="22">
        <v>43797</v>
      </c>
      <c r="G17" s="21">
        <v>100.18852746286848</v>
      </c>
    </row>
    <row r="18" spans="6:7">
      <c r="F18" s="22">
        <v>43798</v>
      </c>
      <c r="G18" s="21">
        <v>100.20304428865343</v>
      </c>
    </row>
    <row r="19" spans="6:7">
      <c r="F19" s="22">
        <v>43799</v>
      </c>
      <c r="G19" s="21">
        <v>100.21756321785517</v>
      </c>
    </row>
    <row r="20" spans="6:7">
      <c r="F20" s="22">
        <v>43800</v>
      </c>
      <c r="G20" s="21">
        <v>100.23208425077847</v>
      </c>
    </row>
    <row r="21" spans="6:7">
      <c r="F21" s="22">
        <v>43801</v>
      </c>
      <c r="G21" s="21">
        <v>100.24660738772815</v>
      </c>
    </row>
    <row r="22" spans="6:7">
      <c r="F22" s="22">
        <v>43802</v>
      </c>
      <c r="G22" s="21">
        <v>100.2611326290091</v>
      </c>
    </row>
    <row r="23" spans="6:7">
      <c r="F23" s="22">
        <v>43803</v>
      </c>
      <c r="G23" s="21">
        <v>100.27565997492617</v>
      </c>
    </row>
    <row r="24" spans="6:7">
      <c r="F24" s="22">
        <v>43804</v>
      </c>
      <c r="G24" s="21">
        <v>100.29018942578438</v>
      </c>
    </row>
    <row r="25" spans="6:7">
      <c r="F25" s="22">
        <v>43805</v>
      </c>
      <c r="G25" s="21">
        <v>100.30472098188866</v>
      </c>
    </row>
    <row r="26" spans="6:7">
      <c r="F26" s="22">
        <v>43806</v>
      </c>
      <c r="G26" s="21">
        <v>100.3192546435441</v>
      </c>
    </row>
    <row r="27" spans="6:7">
      <c r="F27" s="22">
        <v>43807</v>
      </c>
      <c r="G27" s="21">
        <v>100.33379041105576</v>
      </c>
    </row>
    <row r="28" spans="6:7">
      <c r="F28" s="22">
        <v>43808</v>
      </c>
      <c r="G28" s="21">
        <v>100.34832828472878</v>
      </c>
    </row>
    <row r="29" spans="6:7">
      <c r="F29" s="22">
        <v>43809</v>
      </c>
      <c r="G29" s="21">
        <v>100.36286826486833</v>
      </c>
    </row>
    <row r="30" spans="6:7">
      <c r="F30" s="22">
        <v>43810</v>
      </c>
      <c r="G30" s="21">
        <v>100.3774103517796</v>
      </c>
    </row>
    <row r="31" spans="6:7">
      <c r="F31" s="22">
        <v>43811</v>
      </c>
      <c r="G31" s="21">
        <v>100.3919545457679</v>
      </c>
    </row>
    <row r="32" spans="6:7">
      <c r="F32" s="22">
        <v>43812</v>
      </c>
      <c r="G32" s="21">
        <v>100.40650084713849</v>
      </c>
    </row>
    <row r="33" spans="6:7">
      <c r="F33" s="22">
        <v>43813</v>
      </c>
      <c r="G33" s="21">
        <v>100.42104925619672</v>
      </c>
    </row>
    <row r="34" spans="6:7">
      <c r="F34" s="22">
        <v>43814</v>
      </c>
      <c r="G34" s="21">
        <v>100.43559977324804</v>
      </c>
    </row>
    <row r="35" spans="6:7" ht="15" hidden="1" customHeight="1">
      <c r="F35" s="22">
        <v>43815</v>
      </c>
      <c r="G35" s="21">
        <v>100.45015239859782</v>
      </c>
    </row>
    <row r="36" spans="6:7" ht="15" hidden="1" customHeight="1">
      <c r="F36" s="22">
        <v>43816</v>
      </c>
      <c r="G36" s="21">
        <v>100.4647071325516</v>
      </c>
    </row>
    <row r="37" spans="6:7" ht="15" hidden="1" customHeight="1">
      <c r="F37" s="22">
        <v>43817</v>
      </c>
      <c r="G37" s="21">
        <v>100.47926397541485</v>
      </c>
    </row>
    <row r="38" spans="6:7" ht="15" hidden="1" customHeight="1">
      <c r="F38" s="22">
        <v>43818</v>
      </c>
      <c r="G38" s="21">
        <v>100.4938229274932</v>
      </c>
    </row>
    <row r="39" spans="6:7" ht="15" hidden="1" customHeight="1">
      <c r="F39" s="22">
        <v>43819</v>
      </c>
      <c r="G39" s="21">
        <v>100.50838398909222</v>
      </c>
    </row>
    <row r="40" spans="6:7" ht="15" hidden="1" customHeight="1">
      <c r="F40" s="22">
        <v>43820</v>
      </c>
      <c r="G40" s="21">
        <v>100.52294716051756</v>
      </c>
    </row>
    <row r="41" spans="6:7" ht="15" hidden="1" customHeight="1">
      <c r="F41" s="22">
        <v>43821</v>
      </c>
      <c r="G41" s="21">
        <v>100.53751244207497</v>
      </c>
    </row>
    <row r="42" spans="6:7" ht="15" hidden="1" customHeight="1">
      <c r="F42" s="22">
        <v>43822</v>
      </c>
      <c r="G42" s="21">
        <v>100.55207983407018</v>
      </c>
    </row>
    <row r="43" spans="6:7" ht="15" hidden="1" customHeight="1">
      <c r="F43" s="22">
        <v>43823</v>
      </c>
      <c r="G43" s="21">
        <v>100.56664933680896</v>
      </c>
    </row>
    <row r="44" spans="6:7" ht="15" hidden="1" customHeight="1">
      <c r="F44" s="22">
        <v>43824</v>
      </c>
      <c r="G44" s="21">
        <v>100.58122095059717</v>
      </c>
    </row>
    <row r="45" spans="6:7" ht="15" hidden="1" customHeight="1">
      <c r="F45" s="22">
        <v>43825</v>
      </c>
      <c r="G45" s="21">
        <v>100.59579467574068</v>
      </c>
    </row>
    <row r="46" spans="6:7" ht="15" hidden="1" customHeight="1">
      <c r="F46" s="22">
        <v>43826</v>
      </c>
      <c r="G46" s="21">
        <v>100.61037051254542</v>
      </c>
    </row>
    <row r="47" spans="6:7" ht="15" hidden="1" customHeight="1">
      <c r="F47" s="22">
        <v>43827</v>
      </c>
      <c r="G47" s="21">
        <v>100.62494846131737</v>
      </c>
    </row>
    <row r="48" spans="6:7" ht="14.25" hidden="1" customHeight="1">
      <c r="F48" s="22">
        <v>43828</v>
      </c>
      <c r="G48" s="21">
        <v>100.63952852236251</v>
      </c>
    </row>
    <row r="49" spans="6:7" hidden="1">
      <c r="F49" s="22">
        <v>43829</v>
      </c>
      <c r="G49" s="21">
        <v>100.65411069598693</v>
      </c>
    </row>
    <row r="50" spans="6:7" hidden="1">
      <c r="F50" s="22">
        <v>43830</v>
      </c>
      <c r="G50" s="21">
        <v>100.65411069598693</v>
      </c>
    </row>
    <row r="51" spans="6:7" hidden="1">
      <c r="F51" s="22">
        <v>43831</v>
      </c>
      <c r="G51" s="21">
        <v>100.6686949824967</v>
      </c>
    </row>
    <row r="52" spans="6:7" hidden="1">
      <c r="F52" s="22">
        <v>43832</v>
      </c>
      <c r="G52" s="21">
        <v>100.683281382198</v>
      </c>
    </row>
    <row r="53" spans="6:7" hidden="1">
      <c r="F53" s="22">
        <v>43833</v>
      </c>
      <c r="G53" s="21">
        <v>100.69786989539703</v>
      </c>
    </row>
    <row r="54" spans="6:7" hidden="1">
      <c r="F54" s="22">
        <v>43834</v>
      </c>
      <c r="G54" s="21">
        <v>100.71246052239998</v>
      </c>
    </row>
    <row r="55" spans="6:7" hidden="1">
      <c r="F55" s="22">
        <v>43835</v>
      </c>
      <c r="G55" s="21">
        <v>100.72705326351317</v>
      </c>
    </row>
    <row r="56" spans="6:7" hidden="1">
      <c r="F56" s="22">
        <v>43836</v>
      </c>
      <c r="G56" s="21">
        <v>100.74164811904291</v>
      </c>
    </row>
    <row r="57" spans="6:7" hidden="1">
      <c r="F57" s="22">
        <v>43837</v>
      </c>
      <c r="G57" s="21">
        <v>100.75624508929556</v>
      </c>
    </row>
    <row r="58" spans="6:7" hidden="1">
      <c r="F58" s="22">
        <v>43838</v>
      </c>
      <c r="G58" s="21">
        <v>100.77084417457753</v>
      </c>
    </row>
    <row r="59" spans="6:7" hidden="1">
      <c r="F59" s="22">
        <v>43839</v>
      </c>
      <c r="G59" s="21">
        <v>100.78544537519531</v>
      </c>
    </row>
    <row r="60" spans="6:7" hidden="1">
      <c r="F60" s="22">
        <v>43840</v>
      </c>
      <c r="G60" s="21">
        <v>100.80004869145537</v>
      </c>
    </row>
    <row r="61" spans="6:7" hidden="1">
      <c r="F61" s="22">
        <v>43841</v>
      </c>
      <c r="G61" s="21">
        <v>100.81465412366427</v>
      </c>
    </row>
    <row r="62" spans="6:7" hidden="1">
      <c r="F62" s="22">
        <v>43842</v>
      </c>
      <c r="G62" s="21">
        <v>100.82926167212858</v>
      </c>
    </row>
    <row r="63" spans="6:7" hidden="1">
      <c r="F63" s="22">
        <v>43843</v>
      </c>
      <c r="G63" s="21">
        <v>100.84387133715498</v>
      </c>
    </row>
    <row r="64" spans="6:7" hidden="1">
      <c r="F64" s="22">
        <v>43844</v>
      </c>
      <c r="G64" s="21">
        <v>100.85848311905009</v>
      </c>
    </row>
    <row r="65" spans="6:7" ht="14.25" hidden="1" customHeight="1">
      <c r="F65" s="22">
        <v>43845</v>
      </c>
      <c r="G65" s="21">
        <v>100.87309701812067</v>
      </c>
    </row>
    <row r="66" spans="6:7" hidden="1">
      <c r="F66" s="22">
        <v>43846</v>
      </c>
      <c r="G66" s="21">
        <v>100.88771303467351</v>
      </c>
    </row>
    <row r="67" spans="6:7" hidden="1">
      <c r="F67" s="22">
        <v>43847</v>
      </c>
      <c r="G67" s="21">
        <v>100.90233116901535</v>
      </c>
    </row>
    <row r="68" spans="6:7" hidden="1">
      <c r="F68" s="22">
        <v>43848</v>
      </c>
      <c r="G68" s="21">
        <v>100.91695142145313</v>
      </c>
    </row>
    <row r="69" spans="6:7" hidden="1">
      <c r="F69" s="22">
        <v>43849</v>
      </c>
      <c r="G69" s="21">
        <v>100.9315737922937</v>
      </c>
    </row>
    <row r="70" spans="6:7" hidden="1">
      <c r="F70" s="22">
        <v>43850</v>
      </c>
      <c r="G70" s="21">
        <v>100.94619828184403</v>
      </c>
    </row>
    <row r="71" spans="6:7" hidden="1">
      <c r="F71" s="22">
        <v>43851</v>
      </c>
      <c r="G71" s="21">
        <v>100.96082489041109</v>
      </c>
    </row>
    <row r="72" spans="6:7" hidden="1">
      <c r="F72" s="22">
        <v>43852</v>
      </c>
      <c r="G72" s="21">
        <v>100.97545361830193</v>
      </c>
    </row>
    <row r="73" spans="6:7" hidden="1">
      <c r="F73" s="22">
        <v>43853</v>
      </c>
      <c r="G73" s="21">
        <v>100.99008446582366</v>
      </c>
    </row>
    <row r="74" spans="6:7" hidden="1">
      <c r="F74" s="22">
        <v>43854</v>
      </c>
      <c r="G74" s="21">
        <v>101.0047174332833</v>
      </c>
    </row>
    <row r="75" spans="6:7" hidden="1">
      <c r="F75" s="22">
        <v>43855</v>
      </c>
      <c r="G75" s="21">
        <v>101.01935252098814</v>
      </c>
    </row>
    <row r="76" spans="6:7" ht="4.5" hidden="1" customHeight="1">
      <c r="F76" s="22">
        <v>43856</v>
      </c>
      <c r="G76" s="21">
        <v>101.03398972924532</v>
      </c>
    </row>
    <row r="77" spans="6:7" hidden="1">
      <c r="F77" s="22">
        <v>43857</v>
      </c>
      <c r="G77" s="21">
        <v>101.04862905836214</v>
      </c>
    </row>
    <row r="78" spans="6:7" hidden="1">
      <c r="F78" s="22">
        <v>43858</v>
      </c>
      <c r="G78" s="21">
        <v>101.06327050864589</v>
      </c>
    </row>
    <row r="79" spans="6:7" hidden="1">
      <c r="F79" s="22">
        <v>43859</v>
      </c>
      <c r="G79" s="21">
        <v>101.07791408040387</v>
      </c>
    </row>
    <row r="80" spans="6:7" hidden="1">
      <c r="F80" s="22">
        <v>43860</v>
      </c>
      <c r="G80" s="21">
        <v>101.09255977394353</v>
      </c>
    </row>
    <row r="81" spans="6:7" hidden="1">
      <c r="F81" s="22">
        <v>43861</v>
      </c>
      <c r="G81" s="21">
        <v>101.09255977394353</v>
      </c>
    </row>
    <row r="82" spans="6:7" hidden="1">
      <c r="F82" s="22">
        <v>43862</v>
      </c>
      <c r="G82" s="21">
        <v>101.1072075895723</v>
      </c>
    </row>
    <row r="83" spans="6:7" hidden="1">
      <c r="F83" s="22">
        <v>43863</v>
      </c>
      <c r="G83" s="21">
        <v>101.12185752759761</v>
      </c>
    </row>
    <row r="84" spans="6:7" hidden="1">
      <c r="F84" s="22">
        <v>43864</v>
      </c>
      <c r="G84" s="21">
        <v>101.13650958832704</v>
      </c>
    </row>
    <row r="85" spans="6:7" hidden="1">
      <c r="F85" s="22">
        <v>43865</v>
      </c>
      <c r="G85" s="21">
        <v>101.15116377206814</v>
      </c>
    </row>
    <row r="86" spans="6:7" hidden="1">
      <c r="F86" s="22">
        <v>43866</v>
      </c>
      <c r="G86" s="21">
        <v>101.16582007912852</v>
      </c>
    </row>
    <row r="87" spans="6:7" hidden="1">
      <c r="F87" s="22">
        <v>43867</v>
      </c>
      <c r="G87" s="21">
        <v>101.18047850981584</v>
      </c>
    </row>
    <row r="88" spans="6:7" ht="14.25" hidden="1" customHeight="1">
      <c r="F88" s="22">
        <v>43868</v>
      </c>
      <c r="G88" s="21">
        <v>101.19513906443783</v>
      </c>
    </row>
    <row r="89" spans="6:7" hidden="1">
      <c r="F89" s="22">
        <v>43869</v>
      </c>
      <c r="G89" s="21">
        <v>101.20980174330219</v>
      </c>
    </row>
    <row r="90" spans="6:7" hidden="1">
      <c r="F90" s="22">
        <v>43870</v>
      </c>
      <c r="G90" s="21">
        <v>101.22446654671676</v>
      </c>
    </row>
    <row r="91" spans="6:7" hidden="1">
      <c r="F91" s="22">
        <v>43871</v>
      </c>
      <c r="G91" s="21">
        <v>101.23913347498933</v>
      </c>
    </row>
    <row r="92" spans="6:7" hidden="1">
      <c r="F92" s="22">
        <v>43872</v>
      </c>
      <c r="G92" s="21">
        <v>101.2538025284278</v>
      </c>
    </row>
    <row r="93" spans="6:7" hidden="1">
      <c r="F93" s="22">
        <v>43873</v>
      </c>
      <c r="G93" s="21">
        <v>101.26847370734011</v>
      </c>
    </row>
    <row r="94" spans="6:7" hidden="1">
      <c r="F94" s="22">
        <v>43874</v>
      </c>
      <c r="G94" s="21">
        <v>101.28314701203422</v>
      </c>
    </row>
    <row r="95" spans="6:7" hidden="1">
      <c r="F95" s="22">
        <v>43875</v>
      </c>
      <c r="G95" s="21">
        <v>101.29782244281814</v>
      </c>
    </row>
    <row r="96" spans="6:7" ht="15.75" hidden="1" thickBot="1">
      <c r="F96" s="22">
        <v>43876</v>
      </c>
      <c r="G96" s="23">
        <v>99.999999999999929</v>
      </c>
    </row>
  </sheetData>
  <dataValidations count="1">
    <dataValidation type="list" allowBlank="1" showInputMessage="1" showErrorMessage="1" sqref="B9">
      <formula1>$N$1:$N$2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4"/>
  <sheetViews>
    <sheetView workbookViewId="0">
      <selection activeCell="B3" sqref="B3"/>
    </sheetView>
  </sheetViews>
  <sheetFormatPr defaultRowHeight="15"/>
  <cols>
    <col min="1" max="1" width="34" bestFit="1" customWidth="1"/>
    <col min="2" max="2" width="11.140625" bestFit="1" customWidth="1"/>
    <col min="3" max="3" width="6.5703125" bestFit="1" customWidth="1"/>
    <col min="4" max="4" width="11" bestFit="1" customWidth="1"/>
    <col min="5" max="5" width="11.140625" hidden="1" customWidth="1"/>
    <col min="6" max="6" width="10.140625" hidden="1" customWidth="1"/>
    <col min="7" max="24" width="0" hidden="1" customWidth="1"/>
    <col min="25" max="25" width="7.140625" bestFit="1" customWidth="1"/>
  </cols>
  <sheetData>
    <row r="1" spans="1:28">
      <c r="A1" t="s">
        <v>0</v>
      </c>
      <c r="B1" s="5">
        <f>+B2-B3/Price!B4*Sheet2!B7/Sheet2!B6</f>
        <v>99.999999999999915</v>
      </c>
      <c r="Y1" s="7"/>
    </row>
    <row r="2" spans="1:28">
      <c r="A2" t="s">
        <v>1</v>
      </c>
      <c r="B2" s="5">
        <f>SUM(Sheet3!G3:G43)</f>
        <v>99.999999999999915</v>
      </c>
      <c r="C2" s="12"/>
    </row>
    <row r="3" spans="1:28">
      <c r="A3" t="s">
        <v>2</v>
      </c>
      <c r="B3" s="2">
        <f>100*Price!B2/365*IF(Price!B9=Price!M1,365,360)</f>
        <v>5.1780821917808222</v>
      </c>
      <c r="C3" s="15">
        <f>+B3/2</f>
        <v>2.5890410958904111</v>
      </c>
      <c r="D3">
        <v>2.9890704637510801</v>
      </c>
      <c r="Y3" s="7">
        <f>+B3/360*180</f>
        <v>2.5890410958904111</v>
      </c>
      <c r="Z3">
        <f>+B3/360*180</f>
        <v>2.5890410958904111</v>
      </c>
      <c r="AB3">
        <f>6/360*365/100</f>
        <v>6.083333333333333E-2</v>
      </c>
    </row>
    <row r="4" spans="1:28">
      <c r="A4" t="s">
        <v>3</v>
      </c>
      <c r="B4" s="2">
        <f>+Price!B8</f>
        <v>5.25</v>
      </c>
      <c r="D4" s="7"/>
    </row>
    <row r="5" spans="1:28">
      <c r="A5" t="s">
        <v>4</v>
      </c>
      <c r="B5" s="2">
        <f>+B6-B7</f>
        <v>90</v>
      </c>
    </row>
    <row r="6" spans="1:28">
      <c r="A6" t="s">
        <v>5</v>
      </c>
      <c r="B6" s="2">
        <f>IF(Price!B9=Price!M2,(YEAR(B12)-YEAR(Sheet2!B13))*360+(MONTH(B12)-MONTH(Sheet2!B13))*30+DAY(B12)-DAY(Sheet2!B13),Sheet2!B12-Sheet2!B13)</f>
        <v>90</v>
      </c>
    </row>
    <row r="7" spans="1:28">
      <c r="A7" t="s">
        <v>6</v>
      </c>
      <c r="B7" s="2">
        <f>IF(Price!B9=Price!M2,(YEAR(Sheet2!B14)-YEAR(Sheet2!B13))*360+(MONTH(Sheet2!B14)-MONTH(Sheet2!B13))*30+DAY(Sheet2!B14)-DAY(Sheet2!B13),Sheet2!B14-Sheet2!B13)</f>
        <v>0</v>
      </c>
    </row>
    <row r="8" spans="1:28">
      <c r="A8" t="s">
        <v>7</v>
      </c>
      <c r="B8">
        <f>COUNTIF(Sheet3!B3:B43,"&gt;="&amp;Sheet2!B14)</f>
        <v>12</v>
      </c>
    </row>
    <row r="9" spans="1:28">
      <c r="A9" t="s">
        <v>8</v>
      </c>
      <c r="B9">
        <f>B5/B6</f>
        <v>1</v>
      </c>
    </row>
    <row r="10" spans="1:28">
      <c r="A10" t="s">
        <v>9</v>
      </c>
      <c r="B10" s="7">
        <f>+B4/(Price!B4*100)</f>
        <v>1.3125E-2</v>
      </c>
    </row>
    <row r="12" spans="1:28">
      <c r="A12" t="s">
        <v>22</v>
      </c>
      <c r="B12" s="3">
        <f>+EDATE(B13,12/Price!B4)</f>
        <v>43876</v>
      </c>
    </row>
    <row r="13" spans="1:28">
      <c r="A13" t="s">
        <v>23</v>
      </c>
      <c r="B13" s="3">
        <f>IF(Sheet2!B14&lt;=Price!B6,Price!B5,SMALL(Sheet3!B3:B43,COUNTIF(Sheet3!B3:B43,"&lt;"&amp;Sheet2!B14)))</f>
        <v>43784</v>
      </c>
    </row>
    <row r="14" spans="1:28">
      <c r="A14" t="s">
        <v>15</v>
      </c>
      <c r="B14" s="3">
        <f>IF(DAY(Price!B7)=31,Price!B7-1,Price!B7)</f>
        <v>43784</v>
      </c>
    </row>
    <row r="15" spans="1:28">
      <c r="B15" s="3"/>
    </row>
    <row r="16" spans="1:28">
      <c r="B16" s="3"/>
    </row>
    <row r="17" spans="2:3">
      <c r="B17" s="3"/>
    </row>
    <row r="18" spans="2:3">
      <c r="B18" s="3"/>
    </row>
    <row r="19" spans="2:3">
      <c r="B19" s="3"/>
    </row>
    <row r="20" spans="2:3">
      <c r="B20" s="3"/>
    </row>
    <row r="21" spans="2:3">
      <c r="B21" s="3"/>
    </row>
    <row r="22" spans="2:3">
      <c r="B22" s="3"/>
    </row>
    <row r="23" spans="2:3">
      <c r="B23" s="3"/>
      <c r="C23" s="4"/>
    </row>
    <row r="33" spans="5:8">
      <c r="E33" s="5"/>
      <c r="F33" s="6"/>
      <c r="H33" s="5"/>
    </row>
    <row r="34" spans="5:8">
      <c r="E3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C42" sqref="C42"/>
    </sheetView>
  </sheetViews>
  <sheetFormatPr defaultRowHeight="15"/>
  <cols>
    <col min="2" max="2" width="10.140625" bestFit="1" customWidth="1"/>
    <col min="3" max="3" width="10.140625" customWidth="1"/>
    <col min="4" max="4" width="11.140625" bestFit="1" customWidth="1"/>
    <col min="8" max="8" width="10.140625" bestFit="1" customWidth="1"/>
  </cols>
  <sheetData>
    <row r="1" spans="1:8">
      <c r="A1" t="s">
        <v>16</v>
      </c>
      <c r="B1" t="s">
        <v>19</v>
      </c>
      <c r="C1" t="s">
        <v>28</v>
      </c>
      <c r="D1" t="s">
        <v>21</v>
      </c>
      <c r="E1" t="s">
        <v>17</v>
      </c>
      <c r="F1" t="s">
        <v>18</v>
      </c>
      <c r="G1" t="s">
        <v>30</v>
      </c>
    </row>
    <row r="2" spans="1:8">
      <c r="A2">
        <v>0</v>
      </c>
      <c r="B2" s="3">
        <f>Price!B5</f>
        <v>43784</v>
      </c>
      <c r="C2" s="3">
        <f>Sheet2!B13</f>
        <v>43784</v>
      </c>
      <c r="D2" s="14"/>
      <c r="H2" s="3"/>
    </row>
    <row r="3" spans="1:8">
      <c r="A3">
        <v>1</v>
      </c>
      <c r="B3" s="3">
        <f>Price!B6</f>
        <v>43876</v>
      </c>
      <c r="C3" s="3">
        <f>+Sheet2!B12</f>
        <v>43876</v>
      </c>
      <c r="D3" s="14">
        <f>IF(C3="","",IF(C3=EDATE(Price!$B$5,12*Price!$B$3),100*(1+Price!$B$2/Price!$B$4),100*Price!$B$2/Price!$B$4))</f>
        <v>1.3125</v>
      </c>
      <c r="E3">
        <f>IF(C3="","",(1+Sheet2!$B$4/(Price!$B$4*100))^(Sheet3!A3-1+Sheet2!$B$9))</f>
        <v>1.0131250000000001</v>
      </c>
      <c r="F3">
        <f>IF(C3="","",1/E3)</f>
        <v>0.98704503392967302</v>
      </c>
      <c r="G3">
        <f>IF(C3="","",D3/E3)</f>
        <v>1.2954966070326959</v>
      </c>
    </row>
    <row r="4" spans="1:8">
      <c r="A4">
        <f>IF(A3&lt;Price!$B$3*Price!$B$4,A3+1,"")</f>
        <v>2</v>
      </c>
      <c r="B4" s="3">
        <f>IF(A4="","",EDATE(B3,12/Price!$B$4))</f>
        <v>43966</v>
      </c>
      <c r="C4" s="3">
        <f>IF(C3&lt;EDATE(Price!$B$5,Price!$B$3*12),EDATE(Sheet3!C3,12/Price!$B$4),"")</f>
        <v>43966</v>
      </c>
      <c r="D4" s="14">
        <f>IF(C4="","",IF(C4=EDATE(Price!$B$5,12*Price!$B$3),100*(1+Price!$B$2/Price!$B$4),100*Price!$B$2/Price!$B$4))</f>
        <v>1.3125</v>
      </c>
      <c r="E4">
        <f>IF(C4="","",(1+Sheet2!$B$4/(Price!$B$4*100))^(Sheet3!A4-1+Sheet2!$B$9))</f>
        <v>1.0264222656250002</v>
      </c>
      <c r="F4">
        <f t="shared" ref="F4:F42" si="0">IF(C4="","",1/E4)</f>
        <v>0.9742578990052293</v>
      </c>
      <c r="G4">
        <f t="shared" ref="G4:G43" si="1">IF(C4="","",D4/E4)</f>
        <v>1.2787134924443635</v>
      </c>
    </row>
    <row r="5" spans="1:8">
      <c r="A5">
        <f>IF(A4&lt;Price!$B$3*Price!$B$4,A4+1,"")</f>
        <v>3</v>
      </c>
      <c r="B5" s="3">
        <f>IF(A5="","",EDATE(B4,12/Price!$B$4))</f>
        <v>44058</v>
      </c>
      <c r="C5" s="3">
        <f>IF(C4&lt;EDATE(Price!$B$5,Price!$B$3*12),EDATE(Sheet3!C4,12/Price!$B$4),"")</f>
        <v>44058</v>
      </c>
      <c r="D5" s="14">
        <f>IF(C5="","",IF(C5=EDATE(Price!$B$5,12*Price!$B$3),100*(1+Price!$B$2/Price!$B$4),100*Price!$B$2/Price!$B$4))</f>
        <v>1.3125</v>
      </c>
      <c r="E5">
        <f>IF(C5="","",(1+Sheet2!$B$4/(Price!$B$4*100))^(Sheet3!A5-1+Sheet2!$B$9))</f>
        <v>1.0398940578613283</v>
      </c>
      <c r="F5">
        <f t="shared" si="0"/>
        <v>0.96163642097986846</v>
      </c>
      <c r="G5">
        <f t="shared" si="1"/>
        <v>1.2621478025360775</v>
      </c>
    </row>
    <row r="6" spans="1:8">
      <c r="A6">
        <f>IF(A5&lt;Price!$B$3*Price!$B$4,A5+1,"")</f>
        <v>4</v>
      </c>
      <c r="B6" s="3">
        <f>IF(A6="","",EDATE(B5,12/Price!$B$4))</f>
        <v>44150</v>
      </c>
      <c r="C6" s="3">
        <f>IF(C5&lt;EDATE(Price!$B$5,Price!$B$3*12),EDATE(Sheet3!C5,12/Price!$B$4),"")</f>
        <v>44150</v>
      </c>
      <c r="D6" s="14">
        <f>IF(C6="","",IF(C6=EDATE(Price!$B$5,12*Price!$B$3),100*(1+Price!$B$2/Price!$B$4),100*Price!$B$2/Price!$B$4))</f>
        <v>1.3125</v>
      </c>
      <c r="E6">
        <f>IF(C6="","",(1+Sheet2!$B$4/(Price!$B$4*100))^(Sheet3!A6-1+Sheet2!$B$9))</f>
        <v>1.0535426673707584</v>
      </c>
      <c r="F6">
        <f t="shared" si="0"/>
        <v>0.9491784537740835</v>
      </c>
      <c r="G6">
        <f t="shared" si="1"/>
        <v>1.2457967205784846</v>
      </c>
    </row>
    <row r="7" spans="1:8">
      <c r="A7">
        <f>IF(A6&lt;Price!$B$3*Price!$B$4,A6+1,"")</f>
        <v>5</v>
      </c>
      <c r="B7" s="3">
        <f>IF(A7="","",EDATE(B6,12/Price!$B$4))</f>
        <v>44242</v>
      </c>
      <c r="C7" s="3">
        <f>IF(C6&lt;EDATE(Price!$B$5,Price!$B$3*12),EDATE(Sheet3!C6,12/Price!$B$4),"")</f>
        <v>44242</v>
      </c>
      <c r="D7" s="14">
        <f>IF(C7="","",IF(C7=EDATE(Price!$B$5,12*Price!$B$3),100*(1+Price!$B$2/Price!$B$4),100*Price!$B$2/Price!$B$4))</f>
        <v>1.3125</v>
      </c>
      <c r="E7">
        <f>IF(C7="","",(1+Sheet2!$B$4/(Price!$B$4*100))^(Sheet3!A7-1+Sheet2!$B$9))</f>
        <v>1.0673704148799996</v>
      </c>
      <c r="F7">
        <f t="shared" si="0"/>
        <v>0.93688187911075482</v>
      </c>
      <c r="G7">
        <f t="shared" si="1"/>
        <v>1.2296574663328657</v>
      </c>
    </row>
    <row r="8" spans="1:8">
      <c r="A8">
        <f>IF(A7&lt;Price!$B$3*Price!$B$4,A7+1,"")</f>
        <v>6</v>
      </c>
      <c r="B8" s="3">
        <f>IF(A8="","",EDATE(B7,12/Price!$B$4))</f>
        <v>44331</v>
      </c>
      <c r="C8" s="3">
        <f>IF(C7&lt;EDATE(Price!$B$5,Price!$B$3*12),EDATE(Sheet3!C7,12/Price!$B$4),"")</f>
        <v>44331</v>
      </c>
      <c r="D8" s="14">
        <f>IF(C8="","",IF(C8=EDATE(Price!$B$5,12*Price!$B$3),100*(1+Price!$B$2/Price!$B$4),100*Price!$B$2/Price!$B$4))</f>
        <v>1.3125</v>
      </c>
      <c r="E8">
        <f>IF(C8="","",(1+Sheet2!$B$4/(Price!$B$4*100))^(Sheet3!A8-1+Sheet2!$B$9))</f>
        <v>1.0813796515752998</v>
      </c>
      <c r="F8">
        <f t="shared" si="0"/>
        <v>0.92474460615497067</v>
      </c>
      <c r="G8">
        <f t="shared" si="1"/>
        <v>1.2137272955783989</v>
      </c>
    </row>
    <row r="9" spans="1:8">
      <c r="A9">
        <f>IF(A8&lt;Price!$B$3*Price!$B$4,A8+1,"")</f>
        <v>7</v>
      </c>
      <c r="B9" s="3">
        <f>IF(A9="","",EDATE(B8,12/Price!$B$4))</f>
        <v>44423</v>
      </c>
      <c r="C9" s="3">
        <f>IF(C8&lt;EDATE(Price!$B$5,Price!$B$3*12),EDATE(Sheet3!C8,12/Price!$B$4),"")</f>
        <v>44423</v>
      </c>
      <c r="D9" s="14">
        <f>IF(C9="","",IF(C9=EDATE(Price!$B$5,12*Price!$B$3),100*(1+Price!$B$2/Price!$B$4),100*Price!$B$2/Price!$B$4))</f>
        <v>1.3125</v>
      </c>
      <c r="E9">
        <f>IF(C9="","",(1+Sheet2!$B$4/(Price!$B$4*100))^(Sheet3!A9-1+Sheet2!$B$9))</f>
        <v>1.0955727595022255</v>
      </c>
      <c r="F9">
        <f t="shared" si="0"/>
        <v>0.91276457115851517</v>
      </c>
      <c r="G9">
        <f t="shared" si="1"/>
        <v>1.1980034996455511</v>
      </c>
    </row>
    <row r="10" spans="1:8">
      <c r="A10">
        <f>IF(A9&lt;Price!$B$3*Price!$B$4,A9+1,"")</f>
        <v>8</v>
      </c>
      <c r="B10" s="3">
        <f>IF(A10="","",EDATE(B9,12/Price!$B$4))</f>
        <v>44515</v>
      </c>
      <c r="C10" s="3">
        <f>IF(C9&lt;EDATE(Price!$B$5,Price!$B$3*12),EDATE(Sheet3!C9,12/Price!$B$4),"")</f>
        <v>44515</v>
      </c>
      <c r="D10" s="14">
        <f>IF(C10="","",IF(C10=EDATE(Price!$B$5,12*Price!$B$3),100*(1+Price!$B$2/Price!$B$4),100*Price!$B$2/Price!$B$4))</f>
        <v>1.3125</v>
      </c>
      <c r="E10">
        <f>IF(C10="","",(1+Sheet2!$B$4/(Price!$B$4*100))^(Sheet3!A10-1+Sheet2!$B$9))</f>
        <v>1.1099521519706925</v>
      </c>
      <c r="F10">
        <f t="shared" si="0"/>
        <v>0.90093973710895991</v>
      </c>
      <c r="G10">
        <f t="shared" si="1"/>
        <v>1.1824834049555097</v>
      </c>
    </row>
    <row r="11" spans="1:8">
      <c r="A11">
        <f>IF(A10&lt;Price!$B$3*Price!$B$4,A10+1,"")</f>
        <v>9</v>
      </c>
      <c r="B11" s="3">
        <f>IF(A11="","",EDATE(B10,12/Price!$B$4))</f>
        <v>44607</v>
      </c>
      <c r="C11" s="3">
        <f>IF(C10&lt;EDATE(Price!$B$5,Price!$B$3*12),EDATE(Sheet3!C10,12/Price!$B$4),"")</f>
        <v>44607</v>
      </c>
      <c r="D11" s="14">
        <f>IF(C11="","",IF(C11=EDATE(Price!$B$5,12*Price!$B$3),100*(1+Price!$B$2/Price!$B$4),100*Price!$B$2/Price!$B$4))</f>
        <v>1.3125</v>
      </c>
      <c r="E11">
        <f>IF(C11="","",(1+Sheet2!$B$4/(Price!$B$4*100))^(Sheet3!A11-1+Sheet2!$B$9))</f>
        <v>1.124520273965308</v>
      </c>
      <c r="F11">
        <f t="shared" si="0"/>
        <v>0.88926809338330393</v>
      </c>
      <c r="G11">
        <f t="shared" si="1"/>
        <v>1.1671643725655865</v>
      </c>
    </row>
    <row r="12" spans="1:8">
      <c r="A12">
        <f>IF(A11&lt;Price!$B$3*Price!$B$4,A11+1,"")</f>
        <v>10</v>
      </c>
      <c r="B12" s="3">
        <f>IF(A12="","",EDATE(B11,12/Price!$B$4))</f>
        <v>44696</v>
      </c>
      <c r="C12" s="3">
        <f>IF(C11&lt;EDATE(Price!$B$5,Price!$B$3*12),EDATE(Sheet3!C11,12/Price!$B$4),"")</f>
        <v>44696</v>
      </c>
      <c r="D12" s="14">
        <f>IF(C12="","",IF(C12=EDATE(Price!$B$5,12*Price!$B$3),100*(1+Price!$B$2/Price!$B$4),100*Price!$B$2/Price!$B$4))</f>
        <v>1.3125</v>
      </c>
      <c r="E12">
        <f>IF(C12="","",(1+Sheet2!$B$4/(Price!$B$4*100))^(Sheet3!A12-1+Sheet2!$B$9))</f>
        <v>1.1392796025611027</v>
      </c>
      <c r="F12">
        <f t="shared" si="0"/>
        <v>0.87774765540609878</v>
      </c>
      <c r="G12">
        <f t="shared" si="1"/>
        <v>1.1520437977205047</v>
      </c>
    </row>
    <row r="13" spans="1:8">
      <c r="A13">
        <f>IF(A12&lt;Price!$B$3*Price!$B$4,A12+1,"")</f>
        <v>11</v>
      </c>
      <c r="B13" s="3">
        <f>IF(A13="","",EDATE(B12,12/Price!$B$4))</f>
        <v>44788</v>
      </c>
      <c r="C13" s="3">
        <f>IF(C12&lt;EDATE(Price!$B$5,Price!$B$3*12),EDATE(Sheet3!C12,12/Price!$B$4),"")</f>
        <v>44788</v>
      </c>
      <c r="D13" s="14">
        <f>IF(C13="","",IF(C13=EDATE(Price!$B$5,12*Price!$B$3),100*(1+Price!$B$2/Price!$B$4),100*Price!$B$2/Price!$B$4))</f>
        <v>1.3125</v>
      </c>
      <c r="E13">
        <f>IF(C13="","",(1+Sheet2!$B$4/(Price!$B$4*100))^(Sheet3!A13-1+Sheet2!$B$9))</f>
        <v>1.1542326473447171</v>
      </c>
      <c r="F13">
        <f t="shared" si="0"/>
        <v>0.86637646431200388</v>
      </c>
      <c r="G13">
        <f t="shared" si="1"/>
        <v>1.137119109409505</v>
      </c>
    </row>
    <row r="14" spans="1:8">
      <c r="A14">
        <f>IF(A13&lt;Price!$B$3*Price!$B$4,A13+1,"")</f>
        <v>12</v>
      </c>
      <c r="B14" s="3">
        <f>IF(A14="","",EDATE(B13,12/Price!$B$4))</f>
        <v>44880</v>
      </c>
      <c r="C14" s="3">
        <f>IF(C13&lt;EDATE(Price!$B$5,Price!$B$3*12),EDATE(Sheet3!C13,12/Price!$B$4),"")</f>
        <v>44880</v>
      </c>
      <c r="D14" s="14">
        <f>IF(C14="","",IF(C14=EDATE(Price!$B$5,12*Price!$B$3),100*(1+Price!$B$2/Price!$B$4),100*Price!$B$2/Price!$B$4))</f>
        <v>101.3125</v>
      </c>
      <c r="E14">
        <f>IF(C14="","",(1+Sheet2!$B$4/(Price!$B$4*100))^(Sheet3!A14-1+Sheet2!$B$9))</f>
        <v>1.1693819508411167</v>
      </c>
      <c r="F14">
        <f t="shared" si="0"/>
        <v>0.85515258661271187</v>
      </c>
      <c r="G14">
        <f t="shared" si="1"/>
        <v>86.637646431200366</v>
      </c>
    </row>
    <row r="15" spans="1:8">
      <c r="A15" t="str">
        <f>IF(A14&lt;Price!$B$3*Price!$B$4,A14+1,"")</f>
        <v/>
      </c>
      <c r="B15" s="3" t="str">
        <f>IF(A15="","",EDATE(B14,12/Price!$B$4))</f>
        <v/>
      </c>
      <c r="C15" s="3" t="str">
        <f>IF(C14&lt;EDATE(Price!$B$5,Price!$B$3*12),EDATE(Sheet3!C14,12/Price!$B$4),"")</f>
        <v/>
      </c>
      <c r="D15" s="14" t="str">
        <f>IF(C15="","",IF(C15=EDATE(Price!$B$5,12*Price!$B$3),100*(1+Price!$B$2/Price!$B$4),100*Price!$B$2/Price!$B$4))</f>
        <v/>
      </c>
      <c r="E15" t="str">
        <f>IF(C15="","",(1+Sheet2!$B$4/(Price!$B$4*100))^(Sheet3!A15-1+Sheet2!$B$9))</f>
        <v/>
      </c>
      <c r="F15" t="str">
        <f t="shared" si="0"/>
        <v/>
      </c>
      <c r="G15" t="str">
        <f t="shared" si="1"/>
        <v/>
      </c>
      <c r="H15" s="3"/>
    </row>
    <row r="16" spans="1:8">
      <c r="A16" t="str">
        <f>IF(A15&lt;Price!$B$3*Price!$B$4,A15+1,"")</f>
        <v/>
      </c>
      <c r="B16" s="3" t="str">
        <f>IF(A16="","",EDATE(B15,12/Price!$B$4))</f>
        <v/>
      </c>
      <c r="C16" s="3" t="str">
        <f>IF(C15&lt;EDATE(Price!$B$5,Price!$B$3*12),EDATE(Sheet3!C15,12/Price!$B$4),"")</f>
        <v/>
      </c>
      <c r="D16" s="14" t="str">
        <f>IF(C16="","",IF(C16=EDATE(Price!$B$5,12*Price!$B$3),100*(1+Price!$B$2/Price!$B$4),100*Price!$B$2/Price!$B$4))</f>
        <v/>
      </c>
      <c r="E16" t="str">
        <f>IF(C16="","",(1+Sheet2!$B$4/(Price!$B$4*100))^(Sheet3!A16-1+Sheet2!$B$9))</f>
        <v/>
      </c>
      <c r="F16" t="str">
        <f t="shared" si="0"/>
        <v/>
      </c>
      <c r="G16" t="str">
        <f t="shared" si="1"/>
        <v/>
      </c>
      <c r="H16" s="3"/>
    </row>
    <row r="17" spans="1:8">
      <c r="A17" t="str">
        <f>IF(A16&lt;Price!$B$3*Price!$B$4,A16+1,"")</f>
        <v/>
      </c>
      <c r="B17" s="3" t="str">
        <f>IF(A17="","",EDATE(B16,12/Price!$B$4))</f>
        <v/>
      </c>
      <c r="C17" s="3" t="str">
        <f>IF(C16&lt;EDATE(Price!$B$5,Price!$B$3*12),EDATE(Sheet3!C16,12/Price!$B$4),"")</f>
        <v/>
      </c>
      <c r="D17" s="14" t="str">
        <f>IF(C17="","",IF(C17=EDATE(Price!$B$5,12*Price!$B$3),100*(1+Price!$B$2/Price!$B$4),100*Price!$B$2/Price!$B$4))</f>
        <v/>
      </c>
      <c r="E17" t="str">
        <f>IF(C17="","",(1+Sheet2!$B$4/(Price!$B$4*100))^(Sheet3!A17-1+Sheet2!$B$9))</f>
        <v/>
      </c>
      <c r="F17" t="str">
        <f t="shared" si="0"/>
        <v/>
      </c>
      <c r="G17" t="str">
        <f t="shared" si="1"/>
        <v/>
      </c>
      <c r="H17" s="3"/>
    </row>
    <row r="18" spans="1:8">
      <c r="A18" t="str">
        <f>IF(A17&lt;Price!$B$3*Price!$B$4,A17+1,"")</f>
        <v/>
      </c>
      <c r="B18" s="3" t="str">
        <f>IF(A18="","",EDATE(B17,12/Price!$B$4))</f>
        <v/>
      </c>
      <c r="C18" s="3" t="str">
        <f>IF(C17&lt;EDATE(Price!$B$5,Price!$B$3*12),EDATE(Sheet3!C17,12/Price!$B$4),"")</f>
        <v/>
      </c>
      <c r="D18" s="14" t="str">
        <f>IF(C18="","",IF(C18=EDATE(Price!$B$5,12*Price!$B$3),100*(1+Price!$B$2/Price!$B$4),100*Price!$B$2/Price!$B$4))</f>
        <v/>
      </c>
      <c r="E18" t="str">
        <f>IF(C18="","",(1+Sheet2!$B$4/(Price!$B$4*100))^(Sheet3!A18-1+Sheet2!$B$9))</f>
        <v/>
      </c>
      <c r="F18" t="str">
        <f t="shared" si="0"/>
        <v/>
      </c>
      <c r="G18" t="str">
        <f t="shared" si="1"/>
        <v/>
      </c>
      <c r="H18" s="3"/>
    </row>
    <row r="19" spans="1:8">
      <c r="A19" t="str">
        <f>IF(A18&lt;Price!$B$3*Price!$B$4,A18+1,"")</f>
        <v/>
      </c>
      <c r="B19" s="3" t="str">
        <f>IF(A19="","",EDATE(B18,12/Price!$B$4))</f>
        <v/>
      </c>
      <c r="C19" s="3" t="str">
        <f>IF(C18&lt;EDATE(Price!$B$5,Price!$B$3*12),EDATE(Sheet3!C18,12/Price!$B$4),"")</f>
        <v/>
      </c>
      <c r="D19" s="14" t="str">
        <f>IF(C19="","",IF(C19=EDATE(Price!$B$5,12*Price!$B$3),100*(1+Price!$B$2/Price!$B$4),100*Price!$B$2/Price!$B$4))</f>
        <v/>
      </c>
      <c r="E19" t="str">
        <f>IF(C19="","",(1+Sheet2!$B$4/(Price!$B$4*100))^(Sheet3!A19-1+Sheet2!$B$9))</f>
        <v/>
      </c>
      <c r="F19" t="str">
        <f t="shared" si="0"/>
        <v/>
      </c>
      <c r="G19" t="str">
        <f t="shared" si="1"/>
        <v/>
      </c>
      <c r="H19" s="3"/>
    </row>
    <row r="20" spans="1:8">
      <c r="A20" t="str">
        <f>IF(A19&lt;Price!$B$3*Price!$B$4,A19+1,"")</f>
        <v/>
      </c>
      <c r="B20" s="3" t="str">
        <f>IF(A20="","",EDATE(B19,12/Price!$B$4))</f>
        <v/>
      </c>
      <c r="C20" s="3" t="str">
        <f>IF(C19&lt;EDATE(Price!$B$5,Price!$B$3*12),EDATE(Sheet3!C19,12/Price!$B$4),"")</f>
        <v/>
      </c>
      <c r="D20" s="14" t="str">
        <f>IF(C20="","",IF(C20=EDATE(Price!$B$5,12*Price!$B$3),100*(1+Price!$B$2/Price!$B$4),100*Price!$B$2/Price!$B$4))</f>
        <v/>
      </c>
      <c r="E20" t="str">
        <f>IF(C20="","",(1+Sheet2!$B$4/(Price!$B$4*100))^(Sheet3!A20-1+Sheet2!$B$9))</f>
        <v/>
      </c>
      <c r="F20" t="str">
        <f t="shared" si="0"/>
        <v/>
      </c>
      <c r="G20" t="str">
        <f t="shared" si="1"/>
        <v/>
      </c>
      <c r="H20" s="3"/>
    </row>
    <row r="21" spans="1:8">
      <c r="A21" t="str">
        <f>IF(A20&lt;Price!$B$3*Price!$B$4,A20+1,"")</f>
        <v/>
      </c>
      <c r="B21" s="3" t="str">
        <f>IF(A21="","",EDATE(B20,12/Price!$B$4))</f>
        <v/>
      </c>
      <c r="C21" s="3" t="str">
        <f>IF(C20&lt;EDATE(Price!$B$5,Price!$B$3*12),EDATE(Sheet3!C20,12/Price!$B$4),"")</f>
        <v/>
      </c>
      <c r="D21" s="14" t="str">
        <f>IF(C21="","",IF(C21=EDATE(Price!$B$5,12*Price!$B$3),100*(1+Price!$B$2/Price!$B$4),100*Price!$B$2/Price!$B$4))</f>
        <v/>
      </c>
      <c r="E21" t="str">
        <f>IF(C21="","",(1+Sheet2!$B$4/(Price!$B$4*100))^(Sheet3!A21-1+Sheet2!$B$9))</f>
        <v/>
      </c>
      <c r="F21" t="str">
        <f t="shared" si="0"/>
        <v/>
      </c>
      <c r="G21" t="str">
        <f t="shared" si="1"/>
        <v/>
      </c>
      <c r="H21" s="3"/>
    </row>
    <row r="22" spans="1:8">
      <c r="A22" t="str">
        <f>IF(A21&lt;Price!$B$3*Price!$B$4,A21+1,"")</f>
        <v/>
      </c>
      <c r="B22" s="3" t="str">
        <f>IF(A22="","",EDATE(B21,12/Price!$B$4))</f>
        <v/>
      </c>
      <c r="C22" s="3" t="str">
        <f>IF(C21&lt;EDATE(Price!$B$5,Price!$B$3*12),EDATE(Sheet3!C21,12/Price!$B$4),"")</f>
        <v/>
      </c>
      <c r="D22" s="14" t="str">
        <f>IF(C22="","",IF(C22=EDATE(Price!$B$5,12*Price!$B$3),100*(1+Price!$B$2/Price!$B$4),100*Price!$B$2/Price!$B$4))</f>
        <v/>
      </c>
      <c r="E22" t="str">
        <f>IF(C22="","",(1+Sheet2!$B$4/(Price!$B$4*100))^(Sheet3!A22-1+Sheet2!$B$9))</f>
        <v/>
      </c>
      <c r="F22" t="str">
        <f t="shared" si="0"/>
        <v/>
      </c>
      <c r="G22" t="str">
        <f t="shared" si="1"/>
        <v/>
      </c>
      <c r="H22" s="3"/>
    </row>
    <row r="23" spans="1:8">
      <c r="A23" t="str">
        <f>IF(A22&lt;Price!$B$3*Price!$B$4,A22+1,"")</f>
        <v/>
      </c>
      <c r="B23" s="3" t="str">
        <f>IF(A23="","",EDATE(B22,12/Price!$B$4))</f>
        <v/>
      </c>
      <c r="C23" s="3" t="str">
        <f>IF(C22&lt;EDATE(Price!$B$5,Price!$B$3*12),EDATE(Sheet3!C22,12/Price!$B$4),"")</f>
        <v/>
      </c>
      <c r="D23" s="14" t="str">
        <f>IF(C23="","",IF(C23=EDATE(Price!$B$5,12*Price!$B$3),100*(1+Price!$B$2/Price!$B$4),100*Price!$B$2/Price!$B$4))</f>
        <v/>
      </c>
      <c r="E23" t="str">
        <f>IF(C23="","",(1+Sheet2!$B$4/(Price!$B$4*100))^(Sheet3!A23-1+Sheet2!$B$9))</f>
        <v/>
      </c>
      <c r="F23" t="str">
        <f t="shared" si="0"/>
        <v/>
      </c>
      <c r="G23" t="str">
        <f t="shared" si="1"/>
        <v/>
      </c>
      <c r="H23" s="3"/>
    </row>
    <row r="24" spans="1:8">
      <c r="A24" t="str">
        <f>IF(A23&lt;Price!$B$3*Price!$B$4,A23+1,"")</f>
        <v/>
      </c>
      <c r="B24" s="3" t="str">
        <f>IF(A24="","",EDATE(B23,12/Price!$B$4))</f>
        <v/>
      </c>
      <c r="C24" s="3" t="str">
        <f>IF(C23&lt;EDATE(Price!$B$5,Price!$B$3*12),EDATE(Sheet3!C23,12/Price!$B$4),"")</f>
        <v/>
      </c>
      <c r="D24" s="14" t="str">
        <f>IF(C24="","",IF(C24=EDATE(Price!$B$5,12*Price!$B$3),100*(1+Price!$B$2/Price!$B$4),100*Price!$B$2/Price!$B$4))</f>
        <v/>
      </c>
      <c r="E24" t="str">
        <f>IF(C24="","",(1+Sheet2!$B$4/(Price!$B$4*100))^(Sheet3!A24-1+Sheet2!$B$9))</f>
        <v/>
      </c>
      <c r="F24" t="str">
        <f t="shared" si="0"/>
        <v/>
      </c>
      <c r="G24" t="str">
        <f t="shared" si="1"/>
        <v/>
      </c>
      <c r="H24" s="3"/>
    </row>
    <row r="25" spans="1:8">
      <c r="A25" t="str">
        <f>IF(A24&lt;Price!$B$3*Price!$B$4,A24+1,"")</f>
        <v/>
      </c>
      <c r="B25" s="3" t="str">
        <f>IF(A25="","",EDATE(B24,12/Price!$B$4))</f>
        <v/>
      </c>
      <c r="C25" s="3" t="str">
        <f>IF(C24&lt;EDATE(Price!$B$5,Price!$B$3*12),EDATE(Sheet3!C24,12/Price!$B$4),"")</f>
        <v/>
      </c>
      <c r="D25" s="14" t="str">
        <f>IF(C25="","",IF(C25=EDATE(Price!$B$5,12*Price!$B$3),100*(1+Price!$B$2/Price!$B$4),100*Price!$B$2/Price!$B$4))</f>
        <v/>
      </c>
      <c r="E25" t="str">
        <f>IF(C25="","",(1+Sheet2!$B$4/(Price!$B$4*100))^(Sheet3!A25-1+Sheet2!$B$9))</f>
        <v/>
      </c>
      <c r="F25" t="str">
        <f t="shared" si="0"/>
        <v/>
      </c>
      <c r="G25" t="str">
        <f t="shared" si="1"/>
        <v/>
      </c>
      <c r="H25" s="3"/>
    </row>
    <row r="26" spans="1:8">
      <c r="A26" t="str">
        <f>IF(A25&lt;Price!$B$3*Price!$B$4,A25+1,"")</f>
        <v/>
      </c>
      <c r="B26" s="3" t="str">
        <f>IF(A26="","",EDATE(B25,12/Price!$B$4))</f>
        <v/>
      </c>
      <c r="C26" s="3" t="str">
        <f>IF(C25&lt;EDATE(Price!$B$5,Price!$B$3*12),EDATE(Sheet3!C25,12/Price!$B$4),"")</f>
        <v/>
      </c>
      <c r="D26" s="14" t="str">
        <f>IF(C26="","",IF(C26=EDATE(Price!$B$5,12*Price!$B$3),100*(1+Price!$B$2/Price!$B$4),100*Price!$B$2/Price!$B$4))</f>
        <v/>
      </c>
      <c r="E26" t="str">
        <f>IF(C26="","",(1+Sheet2!$B$4/(Price!$B$4*100))^(Sheet3!A26-1+Sheet2!$B$9))</f>
        <v/>
      </c>
      <c r="F26" t="str">
        <f t="shared" si="0"/>
        <v/>
      </c>
      <c r="G26" t="str">
        <f t="shared" si="1"/>
        <v/>
      </c>
      <c r="H26" s="3"/>
    </row>
    <row r="27" spans="1:8">
      <c r="A27" t="str">
        <f>IF(A26&lt;Price!$B$3*Price!$B$4,A26+1,"")</f>
        <v/>
      </c>
      <c r="B27" s="3" t="str">
        <f>IF(A27="","",EDATE(B26,12/Price!$B$4))</f>
        <v/>
      </c>
      <c r="C27" s="3" t="str">
        <f>IF(C26&lt;EDATE(Price!$B$5,Price!$B$3*12),EDATE(Sheet3!C26,12/Price!$B$4),"")</f>
        <v/>
      </c>
      <c r="D27" s="14" t="str">
        <f>IF(C27="","",IF(C27=EDATE(Price!$B$5,12*Price!$B$3),100*(1+Price!$B$2/Price!$B$4),100*Price!$B$2/Price!$B$4))</f>
        <v/>
      </c>
      <c r="E27" t="str">
        <f>IF(C27="","",(1+Sheet2!$B$4/(Price!$B$4*100))^(Sheet3!A27-1+Sheet2!$B$9))</f>
        <v/>
      </c>
      <c r="F27" t="str">
        <f t="shared" si="0"/>
        <v/>
      </c>
      <c r="G27" t="str">
        <f t="shared" si="1"/>
        <v/>
      </c>
      <c r="H27" s="3"/>
    </row>
    <row r="28" spans="1:8">
      <c r="A28" t="str">
        <f>IF(A27&lt;Price!$B$3*Price!$B$4,A27+1,"")</f>
        <v/>
      </c>
      <c r="B28" s="3" t="str">
        <f>IF(A28="","",EDATE(B27,12/Price!$B$4))</f>
        <v/>
      </c>
      <c r="C28" s="3" t="str">
        <f>IF(C27&lt;EDATE(Price!$B$5,Price!$B$3*12),EDATE(Sheet3!C27,12/Price!$B$4),"")</f>
        <v/>
      </c>
      <c r="D28" s="14" t="str">
        <f>IF(C28="","",IF(C28=EDATE(Price!$B$5,12*Price!$B$3),100*(1+Price!$B$2/Price!$B$4),100*Price!$B$2/Price!$B$4))</f>
        <v/>
      </c>
      <c r="E28" t="str">
        <f>IF(C28="","",(1+Sheet2!$B$4/(Price!$B$4*100))^(Sheet3!A28-1+Sheet2!$B$9))</f>
        <v/>
      </c>
      <c r="F28" t="str">
        <f t="shared" si="0"/>
        <v/>
      </c>
      <c r="G28" t="str">
        <f t="shared" si="1"/>
        <v/>
      </c>
      <c r="H28" s="3"/>
    </row>
    <row r="29" spans="1:8">
      <c r="A29" t="str">
        <f>IF(A28&lt;Price!$B$3*Price!$B$4,A28+1,"")</f>
        <v/>
      </c>
      <c r="B29" s="3" t="str">
        <f>IF(A29="","",EDATE(B28,12/Price!$B$4))</f>
        <v/>
      </c>
      <c r="C29" s="3" t="str">
        <f>IF(C28&lt;EDATE(Price!$B$5,Price!$B$3*12),EDATE(Sheet3!C28,12/Price!$B$4),"")</f>
        <v/>
      </c>
      <c r="D29" s="14" t="str">
        <f>IF(C29="","",IF(C29=EDATE(Price!$B$5,12*Price!$B$3),100*(1+Price!$B$2/Price!$B$4),100*Price!$B$2/Price!$B$4))</f>
        <v/>
      </c>
      <c r="E29" t="str">
        <f>IF(C29="","",(1+Sheet2!$B$4/(Price!$B$4*100))^(Sheet3!A29-1+Sheet2!$B$9))</f>
        <v/>
      </c>
      <c r="F29" t="str">
        <f t="shared" si="0"/>
        <v/>
      </c>
      <c r="G29" t="str">
        <f t="shared" si="1"/>
        <v/>
      </c>
      <c r="H29" s="3"/>
    </row>
    <row r="30" spans="1:8">
      <c r="A30" t="str">
        <f>IF(A29&lt;Price!$B$3*Price!$B$4,A29+1,"")</f>
        <v/>
      </c>
      <c r="B30" s="3" t="str">
        <f>IF(A30="","",EDATE(B29,12/Price!$B$4))</f>
        <v/>
      </c>
      <c r="C30" s="3" t="str">
        <f>IF(C29&lt;EDATE(Price!$B$5,Price!$B$3*12),EDATE(Sheet3!C29,12/Price!$B$4),"")</f>
        <v/>
      </c>
      <c r="D30" s="14" t="str">
        <f>IF(C30="","",IF(C30=EDATE(Price!$B$5,12*Price!$B$3),100*(1+Price!$B$2/Price!$B$4),100*Price!$B$2/Price!$B$4))</f>
        <v/>
      </c>
      <c r="E30" t="str">
        <f>IF(C30="","",(1+Sheet2!$B$4/(Price!$B$4*100))^(Sheet3!A30-1+Sheet2!$B$9))</f>
        <v/>
      </c>
      <c r="F30" t="str">
        <f t="shared" si="0"/>
        <v/>
      </c>
      <c r="G30" t="str">
        <f t="shared" si="1"/>
        <v/>
      </c>
      <c r="H30" s="3"/>
    </row>
    <row r="31" spans="1:8">
      <c r="A31" t="str">
        <f>IF(A30&lt;Price!$B$3*Price!$B$4,A30+1,"")</f>
        <v/>
      </c>
      <c r="B31" s="3" t="str">
        <f>IF(A31="","",EDATE(B30,12/Price!$B$4))</f>
        <v/>
      </c>
      <c r="C31" s="3" t="str">
        <f>IF(C30&lt;EDATE(Price!$B$5,Price!$B$3*12),EDATE(Sheet3!C30,12/Price!$B$4),"")</f>
        <v/>
      </c>
      <c r="D31" s="14" t="str">
        <f>IF(C31="","",IF(C31=EDATE(Price!$B$5,12*Price!$B$3),100*(1+Price!$B$2/Price!$B$4),100*Price!$B$2/Price!$B$4))</f>
        <v/>
      </c>
      <c r="E31" t="str">
        <f>IF(C31="","",(1+Sheet2!$B$4/(Price!$B$4*100))^(Sheet3!A31-1+Sheet2!$B$9))</f>
        <v/>
      </c>
      <c r="F31" t="str">
        <f t="shared" si="0"/>
        <v/>
      </c>
      <c r="G31" t="str">
        <f t="shared" si="1"/>
        <v/>
      </c>
      <c r="H31" s="3"/>
    </row>
    <row r="32" spans="1:8">
      <c r="A32" t="str">
        <f>IF(A31&lt;Price!$B$3*Price!$B$4,A31+1,"")</f>
        <v/>
      </c>
      <c r="B32" s="3" t="str">
        <f>IF(A32="","",EDATE(B31,12/Price!$B$4))</f>
        <v/>
      </c>
      <c r="C32" s="3" t="str">
        <f>IF(C31&lt;EDATE(Price!$B$5,Price!$B$3*12),EDATE(Sheet3!C31,12/Price!$B$4),"")</f>
        <v/>
      </c>
      <c r="D32" s="14" t="str">
        <f>IF(C32="","",IF(C32=EDATE(Price!$B$5,12*Price!$B$3),100*(1+Price!$B$2/Price!$B$4),100*Price!$B$2/Price!$B$4))</f>
        <v/>
      </c>
      <c r="E32" t="str">
        <f>IF(C32="","",(1+Sheet2!$B$4/(Price!$B$4*100))^(Sheet3!A32-1+Sheet2!$B$9))</f>
        <v/>
      </c>
      <c r="F32" t="str">
        <f t="shared" si="0"/>
        <v/>
      </c>
      <c r="G32" t="str">
        <f t="shared" si="1"/>
        <v/>
      </c>
      <c r="H32" s="3"/>
    </row>
    <row r="33" spans="1:8">
      <c r="A33" t="str">
        <f>IF(A32&lt;Price!$B$3*Price!$B$4,A32+1,"")</f>
        <v/>
      </c>
      <c r="B33" s="3" t="str">
        <f>IF(A33="","",EDATE(B32,12/Price!$B$4))</f>
        <v/>
      </c>
      <c r="C33" s="3" t="str">
        <f>IF(C32&lt;EDATE(Price!$B$5,Price!$B$3*12),EDATE(Sheet3!C32,12/Price!$B$4),"")</f>
        <v/>
      </c>
      <c r="D33" s="14" t="str">
        <f>IF(C33="","",IF(C33=EDATE(Price!$B$5,12*Price!$B$3),100*(1+Price!$B$2/Price!$B$4),100*Price!$B$2/Price!$B$4))</f>
        <v/>
      </c>
      <c r="E33" t="str">
        <f>IF(C33="","",(1+Sheet2!$B$4/(Price!$B$4*100))^(Sheet3!A33-1+Sheet2!$B$9))</f>
        <v/>
      </c>
      <c r="F33" t="str">
        <f t="shared" si="0"/>
        <v/>
      </c>
      <c r="G33" t="str">
        <f t="shared" si="1"/>
        <v/>
      </c>
      <c r="H33" s="3"/>
    </row>
    <row r="34" spans="1:8">
      <c r="A34" t="str">
        <f>IF(A33&lt;Price!$B$3*Price!$B$4,A33+1,"")</f>
        <v/>
      </c>
      <c r="B34" s="3" t="str">
        <f>IF(A34="","",EDATE(B33,12/Price!$B$4))</f>
        <v/>
      </c>
      <c r="C34" s="3" t="str">
        <f>IF(C33&lt;EDATE(Price!$B$5,Price!$B$3*12),EDATE(Sheet3!C33,12/Price!$B$4),"")</f>
        <v/>
      </c>
      <c r="D34" s="14" t="str">
        <f>IF(C34="","",IF(C34=EDATE(Price!$B$5,12*Price!$B$3),100*(1+Price!$B$2/Price!$B$4),100*Price!$B$2/Price!$B$4))</f>
        <v/>
      </c>
      <c r="E34" t="str">
        <f>IF(C34="","",(1+Sheet2!$B$4/(Price!$B$4*100))^(Sheet3!A34-1+Sheet2!$B$9))</f>
        <v/>
      </c>
      <c r="F34" t="str">
        <f t="shared" si="0"/>
        <v/>
      </c>
      <c r="G34" t="str">
        <f t="shared" si="1"/>
        <v/>
      </c>
      <c r="H34" s="3"/>
    </row>
    <row r="35" spans="1:8">
      <c r="A35" t="str">
        <f>IF(A34&lt;Price!$B$3*Price!$B$4,A34+1,"")</f>
        <v/>
      </c>
      <c r="B35" s="3" t="str">
        <f>IF(A35="","",EDATE(B34,12/Price!$B$4))</f>
        <v/>
      </c>
      <c r="C35" s="3" t="str">
        <f>IF(C34&lt;EDATE(Price!$B$5,Price!$B$3*12),EDATE(Sheet3!C34,12/Price!$B$4),"")</f>
        <v/>
      </c>
      <c r="D35" s="14" t="str">
        <f>IF(C35="","",IF(C35=EDATE(Price!$B$5,12*Price!$B$3),100*(1+Price!$B$2/Price!$B$4),100*Price!$B$2/Price!$B$4))</f>
        <v/>
      </c>
      <c r="E35" t="str">
        <f>IF(C35="","",(1+Sheet2!$B$4/(Price!$B$4*100))^(Sheet3!A35-1+Sheet2!$B$9))</f>
        <v/>
      </c>
      <c r="F35" t="str">
        <f t="shared" si="0"/>
        <v/>
      </c>
      <c r="G35" t="str">
        <f t="shared" si="1"/>
        <v/>
      </c>
      <c r="H35" s="3"/>
    </row>
    <row r="36" spans="1:8">
      <c r="A36" t="str">
        <f>IF(A35&lt;Price!$B$3*Price!$B$4,A35+1,"")</f>
        <v/>
      </c>
      <c r="B36" s="3" t="str">
        <f>IF(A36="","",EDATE(B35,12/Price!$B$4))</f>
        <v/>
      </c>
      <c r="C36" s="3" t="str">
        <f>IF(C35&lt;EDATE(Price!$B$5,Price!$B$3*12),EDATE(Sheet3!C35,12/Price!$B$4),"")</f>
        <v/>
      </c>
      <c r="D36" s="14" t="str">
        <f>IF(C36="","",IF(C36=EDATE(Price!$B$5,12*Price!$B$3),100*(1+Price!$B$2/Price!$B$4),100*Price!$B$2/Price!$B$4))</f>
        <v/>
      </c>
      <c r="E36" t="str">
        <f>IF(C36="","",(1+Sheet2!$B$4/(Price!$B$4*100))^(Sheet3!A36-1+Sheet2!$B$9))</f>
        <v/>
      </c>
      <c r="F36" t="str">
        <f t="shared" si="0"/>
        <v/>
      </c>
      <c r="G36" t="str">
        <f t="shared" si="1"/>
        <v/>
      </c>
      <c r="H36" s="3"/>
    </row>
    <row r="37" spans="1:8">
      <c r="A37" t="str">
        <f>IF(A36&lt;Price!$B$3*Price!$B$4,A36+1,"")</f>
        <v/>
      </c>
      <c r="B37" s="3" t="str">
        <f>IF(A37="","",EDATE(B36,12/Price!$B$4))</f>
        <v/>
      </c>
      <c r="C37" s="3" t="str">
        <f>IF(C36&lt;EDATE(Price!$B$5,Price!$B$3*12),EDATE(Sheet3!C36,12/Price!$B$4),"")</f>
        <v/>
      </c>
      <c r="D37" s="14" t="str">
        <f>IF(C37="","",IF(C37=EDATE(Price!$B$5,12*Price!$B$3),100*(1+Price!$B$2/Price!$B$4),100*Price!$B$2/Price!$B$4))</f>
        <v/>
      </c>
      <c r="E37" t="str">
        <f>IF(C37="","",(1+Sheet2!$B$4/(Price!$B$4*100))^(Sheet3!A37-1+Sheet2!$B$9))</f>
        <v/>
      </c>
      <c r="F37" t="str">
        <f t="shared" si="0"/>
        <v/>
      </c>
      <c r="G37" t="str">
        <f t="shared" si="1"/>
        <v/>
      </c>
      <c r="H37" s="3"/>
    </row>
    <row r="38" spans="1:8">
      <c r="A38" t="str">
        <f>IF(A37&lt;Price!$B$3*Price!$B$4,A37+1,"")</f>
        <v/>
      </c>
      <c r="B38" s="3" t="str">
        <f>IF(A38="","",EDATE(B37,12/Price!$B$4))</f>
        <v/>
      </c>
      <c r="C38" s="3" t="str">
        <f>IF(C37&lt;EDATE(Price!$B$5,Price!$B$3*12),EDATE(Sheet3!C37,12/Price!$B$4),"")</f>
        <v/>
      </c>
      <c r="D38" s="14" t="str">
        <f>IF(C38="","",IF(C38=EDATE(Price!$B$5,12*Price!$B$3),100*(1+Price!$B$2/Price!$B$4),100*Price!$B$2/Price!$B$4))</f>
        <v/>
      </c>
      <c r="E38" t="str">
        <f>IF(C38="","",(1+Sheet2!$B$4/(Price!$B$4*100))^(Sheet3!A38-1+Sheet2!$B$9))</f>
        <v/>
      </c>
      <c r="F38" t="str">
        <f t="shared" si="0"/>
        <v/>
      </c>
      <c r="G38" t="str">
        <f t="shared" si="1"/>
        <v/>
      </c>
      <c r="H38" s="3"/>
    </row>
    <row r="39" spans="1:8">
      <c r="A39" t="str">
        <f>IF(A38&lt;Price!$B$3*Price!$B$4,A38+1,"")</f>
        <v/>
      </c>
      <c r="B39" s="3" t="str">
        <f>IF(A39="","",EDATE(B38,12/Price!$B$4))</f>
        <v/>
      </c>
      <c r="C39" s="3" t="str">
        <f>IF(C38&lt;EDATE(Price!$B$5,Price!$B$3*12),EDATE(Sheet3!C38,12/Price!$B$4),"")</f>
        <v/>
      </c>
      <c r="D39" s="14" t="str">
        <f>IF(C39="","",IF(C39=EDATE(Price!$B$5,12*Price!$B$3),100*(1+Price!$B$2/Price!$B$4),100*Price!$B$2/Price!$B$4))</f>
        <v/>
      </c>
      <c r="E39" t="str">
        <f>IF(C39="","",(1+Sheet2!$B$4/(Price!$B$4*100))^(Sheet3!A39-1+Sheet2!$B$9))</f>
        <v/>
      </c>
      <c r="F39" t="str">
        <f t="shared" si="0"/>
        <v/>
      </c>
      <c r="G39" t="str">
        <f t="shared" si="1"/>
        <v/>
      </c>
      <c r="H39" s="3"/>
    </row>
    <row r="40" spans="1:8">
      <c r="A40" t="str">
        <f>IF(A39&lt;Price!$B$3*Price!$B$4,A39+1,"")</f>
        <v/>
      </c>
      <c r="B40" s="3" t="str">
        <f>IF(A40="","",EDATE(B39,12/Price!$B$4))</f>
        <v/>
      </c>
      <c r="C40" s="3" t="str">
        <f>IF(C39&lt;EDATE(Price!$B$5,Price!$B$3*12),EDATE(Sheet3!C39,12/Price!$B$4),"")</f>
        <v/>
      </c>
      <c r="D40" s="14" t="str">
        <f>IF(C40="","",IF(C40=EDATE(Price!$B$5,12*Price!$B$3),100*(1+Price!$B$2/Price!$B$4),100*Price!$B$2/Price!$B$4))</f>
        <v/>
      </c>
      <c r="E40" t="str">
        <f>IF(C40="","",(1+Sheet2!$B$4/(Price!$B$4*100))^(Sheet3!A40-1+Sheet2!$B$9))</f>
        <v/>
      </c>
      <c r="F40" t="str">
        <f t="shared" si="0"/>
        <v/>
      </c>
      <c r="G40" t="str">
        <f t="shared" si="1"/>
        <v/>
      </c>
      <c r="H40" s="3"/>
    </row>
    <row r="41" spans="1:8">
      <c r="A41" t="str">
        <f>IF(A40&lt;Price!$B$3*Price!$B$4,A40+1,"")</f>
        <v/>
      </c>
      <c r="B41" s="3" t="str">
        <f>IF(A41="","",EDATE(B40,12/Price!$B$4))</f>
        <v/>
      </c>
      <c r="C41" s="3" t="str">
        <f>IF(C40&lt;EDATE(Price!$B$5,Price!$B$3*12),EDATE(Sheet3!C40,12/Price!$B$4),"")</f>
        <v/>
      </c>
      <c r="D41" s="14" t="str">
        <f>IF(C41="","",IF(C41=EDATE(Price!$B$5,12*Price!$B$3),100*(1+Price!$B$2/Price!$B$4),100*Price!$B$2/Price!$B$4))</f>
        <v/>
      </c>
      <c r="E41" t="str">
        <f>IF(C41="","",(1+Sheet2!$B$4/(Price!$B$4*100))^(Sheet3!A41-1+Sheet2!$B$9))</f>
        <v/>
      </c>
      <c r="F41" t="str">
        <f t="shared" si="0"/>
        <v/>
      </c>
      <c r="G41" t="str">
        <f t="shared" si="1"/>
        <v/>
      </c>
      <c r="H41" s="3"/>
    </row>
    <row r="42" spans="1:8">
      <c r="A42" t="str">
        <f>IF(A41&lt;Price!$B$3*Price!$B$4,A41+1,"")</f>
        <v/>
      </c>
      <c r="B42" s="3" t="str">
        <f>IF(A42="","",EDATE(B41,12/Price!$B$4))</f>
        <v/>
      </c>
      <c r="C42" s="3" t="str">
        <f>IF(C41&lt;EDATE(Price!$B$5,Price!$B$3*12),EDATE(Sheet3!C41,12/Price!$B$4),"")</f>
        <v/>
      </c>
      <c r="D42" s="14" t="str">
        <f>IF(C42="","",IF(C42=EDATE(Price!$B$5,12*Price!$B$3),100*(1+Price!$B$2/Price!$B$4),100*Price!$B$2/Price!$B$4))</f>
        <v/>
      </c>
      <c r="E42" t="str">
        <f>IF(C42="","",(1+Sheet2!$B$4/(Price!$B$4*100))^(Sheet3!A42-1+Sheet2!$B$9))</f>
        <v/>
      </c>
      <c r="F42" t="str">
        <f t="shared" si="0"/>
        <v/>
      </c>
      <c r="G42" t="str">
        <f t="shared" si="1"/>
        <v/>
      </c>
      <c r="H42" s="3"/>
    </row>
    <row r="43" spans="1:8">
      <c r="A43" t="str">
        <f>IF(A42&lt;Price!$B$3*Price!$B$4,A42+1,"")</f>
        <v/>
      </c>
      <c r="B43" s="3" t="str">
        <f>IF(A43="","",EDATE(B42,12/Price!$B$4))</f>
        <v/>
      </c>
      <c r="C43" s="3"/>
      <c r="D43" s="14" t="str">
        <f>IF(C43="","",IF(C43=EDATE(Price!$B$5,12*Price!$B$3),100*(1+Price!$B$2/Price!$B$4),100*Price!$B$2/Price!$B$4))</f>
        <v/>
      </c>
      <c r="E43" t="str">
        <f>IF(C43="","",(1+Sheet2!$B$4/(Price!$B$4*100))^(Sheet3!A43-1+Sheet2!$B$9))</f>
        <v/>
      </c>
      <c r="F43" t="str">
        <f>IF(A43="","",1/E43)</f>
        <v/>
      </c>
      <c r="G43" t="str">
        <f t="shared" si="1"/>
        <v/>
      </c>
      <c r="H4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F68"/>
  <sheetViews>
    <sheetView workbookViewId="0">
      <selection activeCell="A3" sqref="A3"/>
    </sheetView>
  </sheetViews>
  <sheetFormatPr defaultRowHeight="15"/>
  <cols>
    <col min="2" max="2" width="21.42578125" customWidth="1"/>
    <col min="3" max="3" width="17.7109375" style="1" customWidth="1"/>
    <col min="5" max="5" width="13.85546875" bestFit="1" customWidth="1"/>
  </cols>
  <sheetData>
    <row r="2" spans="1:6">
      <c r="A2" s="26" t="s">
        <v>35</v>
      </c>
      <c r="B2" t="s">
        <v>15</v>
      </c>
      <c r="C2" s="1" t="s">
        <v>34</v>
      </c>
    </row>
    <row r="4" spans="1:6">
      <c r="B4" s="3">
        <v>43544</v>
      </c>
      <c r="C4" s="1">
        <v>100.00000000000001</v>
      </c>
      <c r="E4" s="1"/>
      <c r="F4" s="27"/>
    </row>
    <row r="5" spans="1:6">
      <c r="B5" s="3">
        <v>43545</v>
      </c>
      <c r="C5" s="1">
        <v>100.01380375262872</v>
      </c>
      <c r="E5" s="1"/>
      <c r="F5" s="27"/>
    </row>
    <row r="6" spans="1:6">
      <c r="B6" s="3">
        <v>43546</v>
      </c>
      <c r="C6" s="1">
        <v>100.02760941069324</v>
      </c>
      <c r="E6" s="1"/>
      <c r="F6" s="27"/>
    </row>
    <row r="7" spans="1:6">
      <c r="B7" s="3">
        <v>43547</v>
      </c>
      <c r="C7" s="1">
        <v>100.04141697445667</v>
      </c>
      <c r="E7" s="1"/>
      <c r="F7" s="27"/>
    </row>
    <row r="8" spans="1:6">
      <c r="B8" s="3">
        <v>43548</v>
      </c>
      <c r="C8" s="1">
        <v>100.05522644418204</v>
      </c>
      <c r="E8" s="1"/>
      <c r="F8" s="27"/>
    </row>
    <row r="9" spans="1:6">
      <c r="B9" s="3">
        <v>43549</v>
      </c>
      <c r="C9" s="1">
        <v>100.06903782013242</v>
      </c>
      <c r="E9" s="1"/>
      <c r="F9" s="27"/>
    </row>
    <row r="10" spans="1:6">
      <c r="B10" s="3">
        <v>43550</v>
      </c>
      <c r="C10" s="1">
        <v>100.08285110257101</v>
      </c>
      <c r="E10" s="1"/>
      <c r="F10" s="27"/>
    </row>
    <row r="11" spans="1:6">
      <c r="B11" s="3">
        <v>43551</v>
      </c>
      <c r="C11" s="1">
        <v>100.09666629176094</v>
      </c>
      <c r="E11" s="1"/>
      <c r="F11" s="27"/>
    </row>
    <row r="12" spans="1:6">
      <c r="B12" s="3">
        <v>43552</v>
      </c>
      <c r="C12" s="1">
        <v>100.11048338796539</v>
      </c>
      <c r="E12" s="1"/>
      <c r="F12" s="27"/>
    </row>
    <row r="13" spans="1:6">
      <c r="B13" s="3">
        <v>43553</v>
      </c>
      <c r="C13" s="1">
        <v>100.12430239144761</v>
      </c>
      <c r="E13" s="1"/>
      <c r="F13" s="27"/>
    </row>
    <row r="14" spans="1:6">
      <c r="B14" s="3">
        <v>43554</v>
      </c>
      <c r="C14" s="1">
        <v>100.13812330247092</v>
      </c>
      <c r="E14" s="1"/>
      <c r="F14" s="27"/>
    </row>
    <row r="15" spans="1:6">
      <c r="B15" s="3">
        <v>43555</v>
      </c>
      <c r="C15" s="1">
        <v>100.13812330247092</v>
      </c>
      <c r="E15" s="1"/>
      <c r="F15" s="27"/>
    </row>
    <row r="16" spans="1:6">
      <c r="B16" s="3">
        <v>43556</v>
      </c>
      <c r="C16" s="1">
        <v>100.15194612129856</v>
      </c>
      <c r="E16" s="1"/>
      <c r="F16" s="27"/>
    </row>
    <row r="17" spans="2:6">
      <c r="B17" s="3">
        <v>43557</v>
      </c>
      <c r="C17" s="1">
        <v>100.16577084819394</v>
      </c>
      <c r="E17" s="1"/>
      <c r="F17" s="27"/>
    </row>
    <row r="18" spans="2:6">
      <c r="B18" s="3">
        <v>43558</v>
      </c>
      <c r="C18" s="1">
        <v>100.17959748342042</v>
      </c>
      <c r="E18" s="1"/>
      <c r="F18" s="27"/>
    </row>
    <row r="19" spans="2:6">
      <c r="B19" s="3">
        <v>43559</v>
      </c>
      <c r="C19" s="1">
        <v>100.19342602724143</v>
      </c>
      <c r="E19" s="1"/>
      <c r="F19" s="27"/>
    </row>
    <row r="20" spans="2:6">
      <c r="B20" s="3">
        <v>43560</v>
      </c>
      <c r="C20" s="1">
        <v>100.20725647992042</v>
      </c>
      <c r="E20" s="1"/>
      <c r="F20" s="27"/>
    </row>
    <row r="21" spans="2:6">
      <c r="B21" s="3">
        <v>43561</v>
      </c>
      <c r="C21" s="1">
        <v>100.22108884172087</v>
      </c>
      <c r="E21" s="1"/>
      <c r="F21" s="27"/>
    </row>
    <row r="22" spans="2:6">
      <c r="B22" s="3">
        <v>43562</v>
      </c>
      <c r="C22" s="1">
        <v>100.23492311290634</v>
      </c>
      <c r="E22" s="1"/>
      <c r="F22" s="27"/>
    </row>
    <row r="23" spans="2:6">
      <c r="B23" s="3">
        <v>43563</v>
      </c>
      <c r="C23" s="1">
        <v>100.24875929374039</v>
      </c>
      <c r="E23" s="1"/>
      <c r="F23" s="27"/>
    </row>
    <row r="24" spans="2:6">
      <c r="B24" s="3">
        <v>43564</v>
      </c>
      <c r="C24" s="1">
        <v>100.26259738448658</v>
      </c>
      <c r="E24" s="1"/>
      <c r="F24" s="27"/>
    </row>
    <row r="25" spans="2:6">
      <c r="B25" s="3">
        <v>43565</v>
      </c>
      <c r="C25" s="1">
        <v>100.27643738540863</v>
      </c>
      <c r="E25" s="1"/>
      <c r="F25" s="27"/>
    </row>
    <row r="26" spans="2:6">
      <c r="B26" s="3">
        <v>43566</v>
      </c>
      <c r="C26" s="1">
        <v>100.29027929677015</v>
      </c>
      <c r="E26" s="1"/>
      <c r="F26" s="27"/>
    </row>
    <row r="27" spans="2:6">
      <c r="B27" s="3">
        <v>43567</v>
      </c>
      <c r="C27" s="1">
        <v>100.30412311883485</v>
      </c>
      <c r="E27" s="1"/>
      <c r="F27" s="27"/>
    </row>
    <row r="28" spans="2:6">
      <c r="B28" s="3">
        <v>43568</v>
      </c>
      <c r="C28" s="1">
        <v>100.31796885186655</v>
      </c>
      <c r="E28" s="1"/>
      <c r="F28" s="27"/>
    </row>
    <row r="29" spans="2:6">
      <c r="B29" s="3">
        <v>43569</v>
      </c>
      <c r="C29" s="1">
        <v>100.33181649612895</v>
      </c>
      <c r="E29" s="1"/>
      <c r="F29" s="27"/>
    </row>
    <row r="30" spans="2:6">
      <c r="B30" s="3">
        <v>43570</v>
      </c>
      <c r="C30" s="1">
        <v>100.34566605188593</v>
      </c>
      <c r="E30" s="1"/>
      <c r="F30" s="27"/>
    </row>
    <row r="31" spans="2:6">
      <c r="B31" s="3">
        <v>43571</v>
      </c>
      <c r="C31" s="1">
        <v>100.35951751940132</v>
      </c>
      <c r="E31" s="1"/>
      <c r="F31" s="27"/>
    </row>
    <row r="32" spans="2:6">
      <c r="B32" s="3">
        <v>43572</v>
      </c>
      <c r="C32" s="1">
        <v>100.37337089893902</v>
      </c>
      <c r="E32" s="1"/>
      <c r="F32" s="27"/>
    </row>
    <row r="33" spans="2:6">
      <c r="B33" s="3">
        <v>43573</v>
      </c>
      <c r="C33" s="1">
        <v>100.38722619076297</v>
      </c>
      <c r="E33" s="1"/>
      <c r="F33" s="27"/>
    </row>
    <row r="34" spans="2:6">
      <c r="B34" s="3">
        <v>43574</v>
      </c>
      <c r="C34" s="1">
        <v>100.40108339513711</v>
      </c>
      <c r="E34" s="1"/>
      <c r="F34" s="27"/>
    </row>
    <row r="35" spans="2:6">
      <c r="B35" s="3">
        <v>43575</v>
      </c>
      <c r="C35" s="1">
        <v>100.41494251232547</v>
      </c>
      <c r="E35" s="1"/>
      <c r="F35" s="27"/>
    </row>
    <row r="36" spans="2:6">
      <c r="B36" s="3">
        <v>43576</v>
      </c>
      <c r="C36" s="1">
        <v>100.42880354259209</v>
      </c>
      <c r="E36" s="1"/>
      <c r="F36" s="27"/>
    </row>
    <row r="37" spans="2:6">
      <c r="B37" s="3">
        <v>43577</v>
      </c>
      <c r="C37" s="1">
        <v>100.44266648620105</v>
      </c>
      <c r="E37" s="1"/>
      <c r="F37" s="27"/>
    </row>
    <row r="38" spans="2:6">
      <c r="B38" s="3">
        <v>43578</v>
      </c>
      <c r="C38" s="1">
        <v>100.45653134341643</v>
      </c>
      <c r="E38" s="1"/>
      <c r="F38" s="27"/>
    </row>
    <row r="39" spans="2:6">
      <c r="B39" s="3">
        <v>43579</v>
      </c>
      <c r="C39" s="1">
        <v>100.47039811450243</v>
      </c>
      <c r="E39" s="1"/>
      <c r="F39" s="27"/>
    </row>
    <row r="40" spans="2:6">
      <c r="B40" s="3">
        <v>43580</v>
      </c>
      <c r="C40" s="1">
        <v>100.48426679972319</v>
      </c>
    </row>
    <row r="41" spans="2:6">
      <c r="B41" s="3">
        <v>43581</v>
      </c>
      <c r="C41" s="1">
        <v>100.49813739934292</v>
      </c>
    </row>
    <row r="42" spans="2:6">
      <c r="B42" s="3">
        <v>43582</v>
      </c>
      <c r="C42" s="1">
        <v>100.51200991362596</v>
      </c>
    </row>
    <row r="43" spans="2:6">
      <c r="B43" s="3">
        <v>43583</v>
      </c>
      <c r="C43" s="1">
        <v>100.52588434283653</v>
      </c>
    </row>
    <row r="44" spans="2:6">
      <c r="B44" s="3">
        <v>43584</v>
      </c>
      <c r="C44" s="1">
        <v>100.539760687239</v>
      </c>
    </row>
    <row r="45" spans="2:6">
      <c r="B45" s="3">
        <v>43585</v>
      </c>
      <c r="C45" s="1">
        <v>100.55363894709771</v>
      </c>
    </row>
    <row r="46" spans="2:6">
      <c r="B46" s="3">
        <v>43586</v>
      </c>
      <c r="C46" s="1">
        <v>100.5675191226771</v>
      </c>
    </row>
    <row r="47" spans="2:6">
      <c r="B47" s="3">
        <v>43587</v>
      </c>
      <c r="C47" s="1">
        <v>100.58140121424158</v>
      </c>
    </row>
    <row r="48" spans="2:6">
      <c r="B48" s="3">
        <v>43588</v>
      </c>
      <c r="C48" s="1">
        <v>100.59528522205564</v>
      </c>
    </row>
    <row r="49" spans="2:3">
      <c r="B49" s="3">
        <v>43589</v>
      </c>
      <c r="C49" s="1">
        <v>100.60917114638379</v>
      </c>
    </row>
    <row r="50" spans="2:3">
      <c r="B50" s="3">
        <v>43590</v>
      </c>
      <c r="C50" s="1">
        <v>100.62305898749058</v>
      </c>
    </row>
    <row r="51" spans="2:3">
      <c r="B51" s="3">
        <v>43591</v>
      </c>
      <c r="C51" s="1">
        <v>100.63694874564059</v>
      </c>
    </row>
    <row r="52" spans="2:3">
      <c r="B52" s="3">
        <v>43592</v>
      </c>
      <c r="C52" s="1">
        <v>100.65084042109851</v>
      </c>
    </row>
    <row r="53" spans="2:3">
      <c r="B53" s="3">
        <v>43593</v>
      </c>
      <c r="C53" s="1">
        <v>100.66473401412888</v>
      </c>
    </row>
    <row r="54" spans="2:3">
      <c r="B54" s="3">
        <v>43594</v>
      </c>
      <c r="C54" s="1">
        <v>100.67862952499651</v>
      </c>
    </row>
    <row r="55" spans="2:3">
      <c r="B55" s="3">
        <v>43595</v>
      </c>
      <c r="C55" s="1">
        <v>100.69252695396607</v>
      </c>
    </row>
    <row r="56" spans="2:3">
      <c r="B56" s="3">
        <v>43596</v>
      </c>
      <c r="C56" s="1">
        <v>100.70642630130236</v>
      </c>
    </row>
    <row r="57" spans="2:3">
      <c r="B57" s="3">
        <v>43597</v>
      </c>
      <c r="C57" s="1">
        <v>100.72032756727016</v>
      </c>
    </row>
    <row r="58" spans="2:3">
      <c r="B58" s="3">
        <v>43598</v>
      </c>
      <c r="C58" s="1">
        <v>100.73423075213431</v>
      </c>
    </row>
    <row r="59" spans="2:3">
      <c r="B59" s="3">
        <v>43599</v>
      </c>
      <c r="C59" s="1">
        <v>100.74813585615972</v>
      </c>
    </row>
    <row r="60" spans="2:3">
      <c r="B60" s="3">
        <v>43600</v>
      </c>
      <c r="C60" s="1">
        <v>100.7620428796113</v>
      </c>
    </row>
    <row r="61" spans="2:3">
      <c r="B61" s="3">
        <v>43601</v>
      </c>
      <c r="C61" s="1">
        <v>100.775951822754</v>
      </c>
    </row>
    <row r="62" spans="2:3">
      <c r="B62" s="3">
        <v>43602</v>
      </c>
      <c r="C62" s="1">
        <v>100.7898626858528</v>
      </c>
    </row>
    <row r="63" spans="2:3">
      <c r="B63" s="3">
        <v>43603</v>
      </c>
      <c r="C63" s="1">
        <v>100.80377546917272</v>
      </c>
    </row>
    <row r="64" spans="2:3">
      <c r="B64" s="3">
        <v>43604</v>
      </c>
      <c r="C64" s="1">
        <v>100.81769017297884</v>
      </c>
    </row>
    <row r="65" spans="2:3">
      <c r="B65" s="3">
        <v>43605</v>
      </c>
      <c r="C65" s="1">
        <v>100.83160679753627</v>
      </c>
    </row>
    <row r="66" spans="2:3">
      <c r="B66" s="3"/>
    </row>
    <row r="67" spans="2:3">
      <c r="B67" s="3"/>
    </row>
    <row r="68" spans="2:3">
      <c r="B6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Price</vt:lpstr>
      <vt:lpstr>Sheet2</vt:lpstr>
      <vt:lpstr>Sheet3</vt:lpstr>
      <vt:lpstr>AMD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</dc:creator>
  <cp:lastModifiedBy>Karen_t</cp:lastModifiedBy>
  <dcterms:created xsi:type="dcterms:W3CDTF">2016-02-27T17:54:51Z</dcterms:created>
  <dcterms:modified xsi:type="dcterms:W3CDTF">2019-11-15T05:34:14Z</dcterms:modified>
</cp:coreProperties>
</file>