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Աշտարակ" sheetId="1" r:id="rId1"/>
  </sheets>
  <calcPr calcId="145621"/>
</workbook>
</file>

<file path=xl/calcChain.xml><?xml version="1.0" encoding="utf-8"?>
<calcChain xmlns="http://schemas.openxmlformats.org/spreadsheetml/2006/main">
  <c r="J48" i="1" l="1"/>
  <c r="Q23" i="1" l="1"/>
  <c r="R23" i="1" l="1"/>
  <c r="P23" i="1"/>
  <c r="O252" i="1"/>
  <c r="O251" i="1"/>
  <c r="O250" i="1"/>
  <c r="O249" i="1"/>
  <c r="O248" i="1"/>
  <c r="J248" i="1"/>
  <c r="H248" i="1"/>
  <c r="E248" i="1"/>
  <c r="O247" i="1"/>
  <c r="O246" i="1"/>
  <c r="O245" i="1"/>
  <c r="O244" i="1"/>
  <c r="O243" i="1"/>
  <c r="J243" i="1"/>
  <c r="P243" i="1" s="1"/>
  <c r="H243" i="1"/>
  <c r="O242" i="1"/>
  <c r="O241" i="1"/>
  <c r="O240" i="1"/>
  <c r="O239" i="1"/>
  <c r="O238" i="1"/>
  <c r="J238" i="1"/>
  <c r="P238" i="1" s="1"/>
  <c r="H238" i="1"/>
  <c r="O237" i="1"/>
  <c r="O236" i="1"/>
  <c r="O235" i="1"/>
  <c r="O234" i="1"/>
  <c r="O233" i="1"/>
  <c r="J233" i="1"/>
  <c r="H233" i="1"/>
  <c r="E233" i="1"/>
  <c r="O232" i="1"/>
  <c r="O231" i="1"/>
  <c r="V230" i="1"/>
  <c r="O230" i="1"/>
  <c r="O229" i="1"/>
  <c r="O228" i="1"/>
  <c r="J228" i="1"/>
  <c r="H228" i="1"/>
  <c r="P228" i="1" s="1"/>
  <c r="O227" i="1"/>
  <c r="O226" i="1"/>
  <c r="O225" i="1"/>
  <c r="O224" i="1"/>
  <c r="O223" i="1"/>
  <c r="J223" i="1"/>
  <c r="H223" i="1"/>
  <c r="P223" i="1" s="1"/>
  <c r="E223" i="1"/>
  <c r="O222" i="1"/>
  <c r="O221" i="1"/>
  <c r="O220" i="1"/>
  <c r="O219" i="1"/>
  <c r="O218" i="1"/>
  <c r="J218" i="1"/>
  <c r="H218" i="1"/>
  <c r="P218" i="1" s="1"/>
  <c r="O217" i="1"/>
  <c r="O216" i="1"/>
  <c r="O215" i="1"/>
  <c r="O214" i="1"/>
  <c r="O213" i="1"/>
  <c r="J213" i="1"/>
  <c r="H213" i="1"/>
  <c r="O212" i="1"/>
  <c r="O211" i="1"/>
  <c r="O210" i="1"/>
  <c r="O209" i="1"/>
  <c r="O208" i="1"/>
  <c r="J208" i="1"/>
  <c r="H208" i="1"/>
  <c r="E208" i="1"/>
  <c r="O207" i="1"/>
  <c r="O206" i="1"/>
  <c r="O205" i="1"/>
  <c r="O204" i="1"/>
  <c r="O203" i="1"/>
  <c r="J203" i="1"/>
  <c r="H203" i="1"/>
  <c r="U198" i="1"/>
  <c r="V197" i="1"/>
  <c r="O197" i="1"/>
  <c r="O196" i="1"/>
  <c r="O195" i="1"/>
  <c r="O194" i="1"/>
  <c r="O193" i="1"/>
  <c r="J193" i="1"/>
  <c r="H193" i="1"/>
  <c r="E193" i="1"/>
  <c r="V192" i="1"/>
  <c r="O192" i="1"/>
  <c r="O191" i="1"/>
  <c r="V190" i="1"/>
  <c r="O190" i="1"/>
  <c r="O189" i="1"/>
  <c r="O188" i="1"/>
  <c r="Q188" i="1" s="1"/>
  <c r="R188" i="1" s="1"/>
  <c r="J188" i="1"/>
  <c r="H188" i="1"/>
  <c r="O187" i="1"/>
  <c r="O186" i="1"/>
  <c r="O185" i="1"/>
  <c r="O184" i="1"/>
  <c r="O183" i="1"/>
  <c r="J183" i="1"/>
  <c r="H183" i="1"/>
  <c r="O182" i="1"/>
  <c r="O181" i="1"/>
  <c r="O180" i="1"/>
  <c r="O179" i="1"/>
  <c r="O178" i="1"/>
  <c r="J178" i="1"/>
  <c r="H178" i="1"/>
  <c r="U173" i="1"/>
  <c r="O172" i="1"/>
  <c r="O171" i="1"/>
  <c r="O170" i="1"/>
  <c r="O169" i="1"/>
  <c r="X168" i="1"/>
  <c r="O168" i="1"/>
  <c r="J168" i="1"/>
  <c r="H168" i="1"/>
  <c r="O167" i="1"/>
  <c r="O166" i="1"/>
  <c r="O165" i="1"/>
  <c r="O164" i="1"/>
  <c r="O163" i="1"/>
  <c r="J163" i="1"/>
  <c r="H163" i="1"/>
  <c r="O162" i="1"/>
  <c r="O161" i="1"/>
  <c r="O160" i="1"/>
  <c r="O159" i="1"/>
  <c r="O158" i="1"/>
  <c r="J158" i="1"/>
  <c r="H158" i="1"/>
  <c r="O157" i="1"/>
  <c r="O156" i="1"/>
  <c r="O155" i="1"/>
  <c r="O154" i="1"/>
  <c r="O153" i="1"/>
  <c r="J153" i="1"/>
  <c r="H153" i="1"/>
  <c r="E153" i="1"/>
  <c r="O152" i="1"/>
  <c r="O151" i="1"/>
  <c r="O150" i="1"/>
  <c r="O149" i="1"/>
  <c r="O148" i="1"/>
  <c r="J148" i="1"/>
  <c r="H148" i="1"/>
  <c r="E148" i="1"/>
  <c r="O147" i="1"/>
  <c r="O146" i="1"/>
  <c r="O145" i="1"/>
  <c r="O144" i="1"/>
  <c r="O143" i="1"/>
  <c r="J143" i="1"/>
  <c r="H143" i="1"/>
  <c r="U138" i="1"/>
  <c r="O137" i="1"/>
  <c r="O136" i="1"/>
  <c r="O135" i="1"/>
  <c r="O134" i="1"/>
  <c r="X133" i="1"/>
  <c r="O133" i="1"/>
  <c r="J133" i="1"/>
  <c r="H133" i="1"/>
  <c r="O132" i="1"/>
  <c r="O131" i="1"/>
  <c r="O130" i="1"/>
  <c r="O129" i="1"/>
  <c r="O128" i="1"/>
  <c r="J128" i="1"/>
  <c r="H128" i="1"/>
  <c r="O127" i="1"/>
  <c r="O126" i="1"/>
  <c r="O125" i="1"/>
  <c r="O124" i="1"/>
  <c r="O123" i="1"/>
  <c r="J123" i="1"/>
  <c r="H123" i="1"/>
  <c r="O122" i="1"/>
  <c r="O121" i="1"/>
  <c r="O120" i="1"/>
  <c r="O119" i="1"/>
  <c r="O118" i="1"/>
  <c r="J118" i="1"/>
  <c r="H118" i="1"/>
  <c r="E118" i="1"/>
  <c r="O117" i="1"/>
  <c r="O116" i="1"/>
  <c r="O115" i="1"/>
  <c r="O114" i="1"/>
  <c r="O113" i="1"/>
  <c r="J113" i="1"/>
  <c r="H113" i="1"/>
  <c r="U108" i="1"/>
  <c r="O107" i="1"/>
  <c r="O106" i="1"/>
  <c r="O105" i="1"/>
  <c r="O104" i="1"/>
  <c r="O103" i="1"/>
  <c r="J103" i="1"/>
  <c r="H103" i="1"/>
  <c r="O102" i="1"/>
  <c r="O101" i="1"/>
  <c r="O100" i="1"/>
  <c r="O99" i="1"/>
  <c r="O98" i="1"/>
  <c r="J98" i="1"/>
  <c r="H98" i="1"/>
  <c r="P98" i="1" s="1"/>
  <c r="O97" i="1"/>
  <c r="O96" i="1"/>
  <c r="O95" i="1"/>
  <c r="O94" i="1"/>
  <c r="O93" i="1"/>
  <c r="J93" i="1"/>
  <c r="H93" i="1"/>
  <c r="P93" i="1" s="1"/>
  <c r="O92" i="1"/>
  <c r="O91" i="1"/>
  <c r="O90" i="1"/>
  <c r="O89" i="1"/>
  <c r="S88" i="1"/>
  <c r="O88" i="1"/>
  <c r="J88" i="1"/>
  <c r="H88" i="1"/>
  <c r="P88" i="1" s="1"/>
  <c r="O87" i="1"/>
  <c r="O86" i="1"/>
  <c r="V85" i="1"/>
  <c r="O85" i="1"/>
  <c r="O84" i="1"/>
  <c r="O83" i="1"/>
  <c r="J83" i="1"/>
  <c r="H83" i="1"/>
  <c r="E83" i="1"/>
  <c r="O82" i="1"/>
  <c r="O81" i="1"/>
  <c r="O80" i="1"/>
  <c r="O79" i="1"/>
  <c r="O78" i="1"/>
  <c r="J78" i="1"/>
  <c r="H78" i="1"/>
  <c r="E78" i="1"/>
  <c r="O77" i="1"/>
  <c r="O76" i="1"/>
  <c r="O75" i="1"/>
  <c r="O74" i="1"/>
  <c r="O73" i="1"/>
  <c r="J73" i="1"/>
  <c r="H73" i="1"/>
  <c r="O72" i="1"/>
  <c r="O71" i="1"/>
  <c r="O70" i="1"/>
  <c r="O69" i="1"/>
  <c r="O68" i="1"/>
  <c r="J68" i="1"/>
  <c r="H68" i="1"/>
  <c r="O67" i="1"/>
  <c r="O66" i="1"/>
  <c r="O65" i="1"/>
  <c r="O64" i="1"/>
  <c r="O63" i="1"/>
  <c r="J63" i="1"/>
  <c r="H63" i="1"/>
  <c r="O62" i="1"/>
  <c r="O61" i="1"/>
  <c r="O60" i="1"/>
  <c r="O59" i="1"/>
  <c r="O58" i="1"/>
  <c r="J58" i="1"/>
  <c r="H58" i="1"/>
  <c r="O57" i="1"/>
  <c r="O56" i="1"/>
  <c r="O55" i="1"/>
  <c r="O54" i="1"/>
  <c r="O53" i="1"/>
  <c r="J53" i="1"/>
  <c r="H53" i="1"/>
  <c r="O52" i="1"/>
  <c r="O51" i="1"/>
  <c r="O50" i="1"/>
  <c r="O49" i="1"/>
  <c r="O48" i="1"/>
  <c r="H48" i="1"/>
  <c r="O47" i="1"/>
  <c r="O46" i="1"/>
  <c r="O45" i="1"/>
  <c r="O44" i="1"/>
  <c r="O43" i="1"/>
  <c r="J43" i="1"/>
  <c r="H43" i="1"/>
  <c r="U38" i="1"/>
  <c r="O37" i="1"/>
  <c r="O36" i="1"/>
  <c r="O35" i="1"/>
  <c r="O34" i="1"/>
  <c r="O33" i="1"/>
  <c r="J33" i="1"/>
  <c r="H33" i="1"/>
  <c r="A33" i="1"/>
  <c r="A43" i="1" s="1"/>
  <c r="A48" i="1" s="1"/>
  <c r="A53" i="1" s="1"/>
  <c r="A58" i="1" s="1"/>
  <c r="A63" i="1" s="1"/>
  <c r="A68" i="1" s="1"/>
  <c r="A73" i="1" s="1"/>
  <c r="A78" i="1" s="1"/>
  <c r="A83" i="1" s="1"/>
  <c r="A88" i="1" s="1"/>
  <c r="A93" i="1" s="1"/>
  <c r="A98" i="1" s="1"/>
  <c r="A103" i="1" s="1"/>
  <c r="A113" i="1" s="1"/>
  <c r="A118" i="1" s="1"/>
  <c r="A123" i="1" s="1"/>
  <c r="A128" i="1" s="1"/>
  <c r="A133" i="1" s="1"/>
  <c r="A143" i="1" s="1"/>
  <c r="A148" i="1" s="1"/>
  <c r="A153" i="1" s="1"/>
  <c r="A158" i="1" s="1"/>
  <c r="A163" i="1" s="1"/>
  <c r="A168" i="1" s="1"/>
  <c r="A178" i="1" s="1"/>
  <c r="A183" i="1" s="1"/>
  <c r="A188" i="1" s="1"/>
  <c r="A193" i="1" s="1"/>
  <c r="A203" i="1" s="1"/>
  <c r="A208" i="1" s="1"/>
  <c r="A213" i="1" s="1"/>
  <c r="A218" i="1" s="1"/>
  <c r="A223" i="1" s="1"/>
  <c r="A228" i="1" s="1"/>
  <c r="A233" i="1" s="1"/>
  <c r="A238" i="1" s="1"/>
  <c r="A243" i="1" s="1"/>
  <c r="A248" i="1" s="1"/>
  <c r="O32" i="1"/>
  <c r="O31" i="1"/>
  <c r="O30" i="1"/>
  <c r="O29" i="1"/>
  <c r="O28" i="1"/>
  <c r="J28" i="1"/>
  <c r="H28" i="1"/>
  <c r="E28" i="1"/>
  <c r="E33" i="1" s="1"/>
  <c r="A28" i="1"/>
  <c r="O27" i="1"/>
  <c r="O26" i="1"/>
  <c r="O25" i="1"/>
  <c r="O24" i="1"/>
  <c r="O23" i="1"/>
  <c r="J23" i="1"/>
  <c r="H23" i="1"/>
  <c r="E23" i="1"/>
  <c r="U18" i="1"/>
  <c r="R15" i="1"/>
  <c r="Q203" i="1" l="1"/>
  <c r="R203" i="1" s="1"/>
  <c r="P203" i="1" s="1"/>
  <c r="Q208" i="1"/>
  <c r="R208" i="1" s="1"/>
  <c r="Q183" i="1"/>
  <c r="R183" i="1" s="1"/>
  <c r="Q53" i="1"/>
  <c r="R53" i="1" s="1"/>
  <c r="Q178" i="1"/>
  <c r="R178" i="1" s="1"/>
  <c r="Q43" i="1"/>
  <c r="R43" i="1" s="1"/>
  <c r="Q63" i="1"/>
  <c r="R63" i="1" s="1"/>
  <c r="Q118" i="1"/>
  <c r="R118" i="1" s="1"/>
  <c r="P118" i="1" s="1"/>
  <c r="Q133" i="1"/>
  <c r="R133" i="1" s="1"/>
  <c r="Q143" i="1"/>
  <c r="R143" i="1" s="1"/>
  <c r="Q228" i="1"/>
  <c r="R228" i="1" s="1"/>
  <c r="Q233" i="1"/>
  <c r="R233" i="1" s="1"/>
  <c r="Q58" i="1"/>
  <c r="R58" i="1" s="1"/>
  <c r="Q193" i="1"/>
  <c r="R193" i="1" s="1"/>
  <c r="P193" i="1" s="1"/>
  <c r="Q223" i="1"/>
  <c r="R223" i="1" s="1"/>
  <c r="Q73" i="1"/>
  <c r="R73" i="1" s="1"/>
  <c r="Q48" i="1"/>
  <c r="R48" i="1" s="1"/>
  <c r="Q68" i="1"/>
  <c r="R68" i="1" s="1"/>
  <c r="Q113" i="1"/>
  <c r="R113" i="1" s="1"/>
  <c r="Q158" i="1"/>
  <c r="R158" i="1" s="1"/>
  <c r="P158" i="1" s="1"/>
  <c r="Q248" i="1"/>
  <c r="R248" i="1" s="1"/>
  <c r="Q98" i="1"/>
  <c r="R98" i="1" s="1"/>
  <c r="Q128" i="1"/>
  <c r="R128" i="1" s="1"/>
  <c r="P128" i="1" s="1"/>
  <c r="Q168" i="1"/>
  <c r="R168" i="1" s="1"/>
  <c r="Q218" i="1"/>
  <c r="R218" i="1" s="1"/>
  <c r="Q243" i="1"/>
  <c r="R243" i="1" s="1"/>
  <c r="Q88" i="1"/>
  <c r="R88" i="1" s="1"/>
  <c r="Q93" i="1"/>
  <c r="R93" i="1" s="1"/>
  <c r="Q123" i="1"/>
  <c r="R123" i="1" s="1"/>
  <c r="P123" i="1" s="1"/>
  <c r="Q148" i="1"/>
  <c r="R148" i="1" s="1"/>
  <c r="P148" i="1" s="1"/>
  <c r="Q163" i="1"/>
  <c r="R163" i="1" s="1"/>
  <c r="P163" i="1" s="1"/>
  <c r="Q238" i="1"/>
  <c r="R238" i="1" s="1"/>
  <c r="Q28" i="1"/>
  <c r="R28" i="1" s="1"/>
  <c r="P28" i="1" s="1"/>
  <c r="Q33" i="1"/>
  <c r="R33" i="1" s="1"/>
  <c r="Q78" i="1"/>
  <c r="R78" i="1" s="1"/>
  <c r="Q83" i="1"/>
  <c r="R83" i="1" s="1"/>
  <c r="Q103" i="1"/>
  <c r="R103" i="1" s="1"/>
  <c r="Q153" i="1"/>
  <c r="R153" i="1" s="1"/>
  <c r="P178" i="1"/>
  <c r="P183" i="1"/>
  <c r="P188" i="1"/>
  <c r="P133" i="1"/>
  <c r="U133" i="1"/>
  <c r="P83" i="1"/>
  <c r="P143" i="1"/>
  <c r="P153" i="1"/>
  <c r="P168" i="1"/>
  <c r="P213" i="1"/>
  <c r="P48" i="1"/>
  <c r="P53" i="1"/>
  <c r="P58" i="1"/>
  <c r="P63" i="1"/>
  <c r="P68" i="1"/>
  <c r="P73" i="1"/>
  <c r="P78" i="1"/>
  <c r="P33" i="1"/>
  <c r="P103" i="1"/>
  <c r="P113" i="1"/>
  <c r="P208" i="1"/>
  <c r="Q213" i="1"/>
  <c r="R213" i="1" s="1"/>
  <c r="P233" i="1"/>
  <c r="P248" i="1"/>
  <c r="U168" i="1" l="1"/>
  <c r="U43" i="1"/>
  <c r="P43" i="1"/>
  <c r="P254" i="1" s="1"/>
  <c r="P256" i="1" l="1"/>
  <c r="P258" i="1" s="1"/>
  <c r="P260" i="1" l="1"/>
  <c r="P264" i="1" s="1"/>
  <c r="F10" i="1" s="1"/>
</calcChain>
</file>

<file path=xl/sharedStrings.xml><?xml version="1.0" encoding="utf-8"?>
<sst xmlns="http://schemas.openxmlformats.org/spreadsheetml/2006/main" count="243" uniqueCount="118">
  <si>
    <t>Ìñ³·ñÇ ³Ýí³ÝáõÙÁ</t>
  </si>
  <si>
    <t>Ուժեղացում</t>
  </si>
  <si>
    <t>Ü³Ë³Ñ³ßÇí N1</t>
  </si>
  <si>
    <t>Շիանարարական աշխատանքներ</t>
  </si>
  <si>
    <t>ÆÝ¹»ùë³íáñáõÙÁ</t>
  </si>
  <si>
    <t>³ßË³ï³í³ñÓÇÝ</t>
  </si>
  <si>
    <t>ÞÇÝ³ñ³ñ³Ï³Ý ³ßË³ï³ÝùÝ»ñÇ ³ñÅ»ùÁ -</t>
  </si>
  <si>
    <t>Ñ³½. ¹ñ.</t>
  </si>
  <si>
    <t>Ù»ù. »õ ë³ñù. ß³Ñ³·áñÍÙ³ÝÁ</t>
  </si>
  <si>
    <t>îñ³Ýëåáñï³ÛÇÝ Í³Ëë»ñÇ ·áñÍ³ÏÇóÁ</t>
  </si>
  <si>
    <t>NN</t>
  </si>
  <si>
    <t>ÐÇÙÝ³íáñáõÙÁ</t>
  </si>
  <si>
    <t>²ßË³ï³ÝùÝ»ñÇ ³Ýí³ÝáõÙÁ</t>
  </si>
  <si>
    <t>â³÷Ù³Ý ÙÇ³íáñÁ</t>
  </si>
  <si>
    <t>Ì³í³ÉÁ</t>
  </si>
  <si>
    <t>1 ÙÇ³íáñÇ ÁÝ¹Ñ³Ýáõñ ³ñÅ»ùÁ /Ñ³½. ¹ñ./</t>
  </si>
  <si>
    <t>²Û¹ ÃíáõÙ`</t>
  </si>
  <si>
    <t>ÀÝ¹Ñ³Ýáõñ ³ñÅ»ùÁ</t>
  </si>
  <si>
    <t>ÜÛáõÃ»ñÇ ³ñÅ»ùÁ</t>
  </si>
  <si>
    <t>1.02x1.05x</t>
  </si>
  <si>
    <t>²ßË³ï³í³ñÓÁ</t>
  </si>
  <si>
    <t>Ø»ù»Ý³-Ù»Ë. ß³Ñ³·áñÍáõÙÁ</t>
  </si>
  <si>
    <t>ÜÛáõÃ»ñÇ Í³ËëÁ »õ ³ñÅ»ùÁ 1 ÙÇ³íáñÇ Ñ³Ù³ñ</t>
  </si>
  <si>
    <t>Áëï ÝáñÙ»ñÇ</t>
  </si>
  <si>
    <t>·áñÍáÕ ·Ý»ñáí</t>
  </si>
  <si>
    <t>³Ýí³ÝáõÙÁ</t>
  </si>
  <si>
    <t>ã³÷Ù³Ý
 ÙÇ³íáñÁ</t>
  </si>
  <si>
    <t>ø³Ý³ÏÁ</t>
  </si>
  <si>
    <t>³ñÅ»ùÁ</t>
  </si>
  <si>
    <t>ÁÝ¹Ñ³Ýáõñ ³ñÅ»ùÁ</t>
  </si>
  <si>
    <t>Ñ³½. ¹ñ³Ù</t>
  </si>
  <si>
    <t>Հողային աշխատանքներ</t>
  </si>
  <si>
    <t>E1-962</t>
  </si>
  <si>
    <t>4-րդ կարգի բնահողի մշակում ձեռքով</t>
  </si>
  <si>
    <t>E1-969</t>
  </si>
  <si>
    <t xml:space="preserve">Բնահողի ետլիցք ձեռքով </t>
  </si>
  <si>
    <t>C310-7       տ.մ.կ29</t>
  </si>
  <si>
    <t xml:space="preserve">Ավելնորդ բնահողի բարձում ա/ինքնաթափերի վրա և տեղափոխում 7կմ  </t>
  </si>
  <si>
    <t>տն</t>
  </si>
  <si>
    <t>Միաձույլ եբ ժապավենային հիմքեր, հիմքերի ուժեղացում տորկրետացումով</t>
  </si>
  <si>
    <t>8-11</t>
  </si>
  <si>
    <t>Բազալտե խճի շերտի իրականացում</t>
  </si>
  <si>
    <t>խիճ</t>
  </si>
  <si>
    <t>E6-1</t>
  </si>
  <si>
    <t>B-7.5 դասի բետոնից նախապատրաստական շերտի պատրաստում</t>
  </si>
  <si>
    <t>բետոն</t>
  </si>
  <si>
    <t>E6-22</t>
  </si>
  <si>
    <t>ØÇ³ÓáõÛÉ »/µ Å³å³í»Ý³ÛÇÝ ÑÇÙù»ñÇ å³ïñ³ëïáõÙ B-25 ¹³ëÇ µ»ïáÝÇó</t>
  </si>
  <si>
    <t xml:space="preserve">բետոն </t>
  </si>
  <si>
    <t>վահան</t>
  </si>
  <si>
    <t>տախտակ</t>
  </si>
  <si>
    <t>Շուկա</t>
  </si>
  <si>
    <t>Ամրանի  արժեքը 14մմ A500c դասի</t>
  </si>
  <si>
    <t>ամրան</t>
  </si>
  <si>
    <t>Ամրանի  արժեքը 6մմ A240c դասի</t>
  </si>
  <si>
    <t>P23-47</t>
  </si>
  <si>
    <t>Անցքերի շաղափում  d=12մմ, L=30սմ</t>
  </si>
  <si>
    <t>հատ</t>
  </si>
  <si>
    <t>P23-49</t>
  </si>
  <si>
    <t>Անցքերի շաղափում  d=12մմ, L=60սմ</t>
  </si>
  <si>
    <t>E46-73   կիրառ</t>
  </si>
  <si>
    <t>Պոլիմեր-շաղախի ներարկում անցքերի մեջ</t>
  </si>
  <si>
    <t>պոլիմեր շաղախ</t>
  </si>
  <si>
    <t>E6-366</t>
  </si>
  <si>
    <t>Խարսխաձողերի տեղադրում անցքերի մեջ ամրան  12մմ A500c դասի</t>
  </si>
  <si>
    <t xml:space="preserve">E6-247               E6-249 </t>
  </si>
  <si>
    <t xml:space="preserve">Տորկրետացում B-20 դասի բետոնով   50մմ հաստությամբ </t>
  </si>
  <si>
    <t>Ամրանի  արժեքը 12մմ A500c դասի</t>
  </si>
  <si>
    <t>Ամրանի  արժեքը 10մմ A500c դասի</t>
  </si>
  <si>
    <t>E8-27</t>
  </si>
  <si>
    <t>Պատերի ջրամեկուսացում 2 շերտ բիտումի քսուկով</t>
  </si>
  <si>
    <t>բիտում</t>
  </si>
  <si>
    <t>կգ</t>
  </si>
  <si>
    <t>Միաձույլ ե/բ հատակ -0,100 նիշում</t>
  </si>
  <si>
    <t>E46-99</t>
  </si>
  <si>
    <t xml:space="preserve">Միաձույլ ե/բ հատակի քանդում </t>
  </si>
  <si>
    <t xml:space="preserve">Շին աղբի բարձում  ա/ինքնաթափերի վրա և տեղափոխում 7կմ  </t>
  </si>
  <si>
    <t>11-6</t>
  </si>
  <si>
    <t>Խճի շերտի պատրաստում  հատակների տակ</t>
  </si>
  <si>
    <t>E6-16</t>
  </si>
  <si>
    <t xml:space="preserve">Միաձույլ ե/բ հատակի պատրաստում B-15  դասի բետոնից  </t>
  </si>
  <si>
    <t>Մետաղական ցանցի արժեքը 150x150x5մմ</t>
  </si>
  <si>
    <t>մետ ցանց</t>
  </si>
  <si>
    <t>Ծածակի սալի ուժեղացում +4,00 նիշում</t>
  </si>
  <si>
    <t>E46-55</t>
  </si>
  <si>
    <t>Անցքերի բացում ծածկերում 120x60մմ</t>
  </si>
  <si>
    <t>տեղ</t>
  </si>
  <si>
    <t>Անցքերի բետոնացում մանրահատիկ թեթև բետոնով B-20 դասի</t>
  </si>
  <si>
    <t>թեթև բետոն</t>
  </si>
  <si>
    <t>P23-82</t>
  </si>
  <si>
    <t xml:space="preserve">Ծածկի սալի ուժեղացում միաձույլ ե/բետոնով B-25 դասի </t>
  </si>
  <si>
    <t>Ծածակի սալի ուժեղացում +7,60 նիշում</t>
  </si>
  <si>
    <t>Անցքերի շաղափում  d=18մմ, L=30սմ</t>
  </si>
  <si>
    <t>Խարսխաձողերի տեղադրում անցքերի մեջ ամրան  18մմ A500c դասի</t>
  </si>
  <si>
    <t>E6-83      կիրառ</t>
  </si>
  <si>
    <t xml:space="preserve">Ծածկլի սալերի ուժեղացում 8մմ հաստությամբ թերթապողպատով </t>
  </si>
  <si>
    <t>թերթապողպատ</t>
  </si>
  <si>
    <t>Արտաքին միդիս պատ</t>
  </si>
  <si>
    <t>E46-79</t>
  </si>
  <si>
    <t>Կրող պատի քանդում  600մմ</t>
  </si>
  <si>
    <t>E8-161</t>
  </si>
  <si>
    <t xml:space="preserve">Արտաքին պատերի շարվածք  տուֆ քարից  /Միդիս/ </t>
  </si>
  <si>
    <t>ïáõý ù³ñ</t>
  </si>
  <si>
    <t>ß³Õ³Ë</t>
  </si>
  <si>
    <t>E8-59</t>
  </si>
  <si>
    <t>Շարվածքի ամրանավորում  ամրանային ցանցով 150x150x5մմ</t>
  </si>
  <si>
    <t>ամրանային ցանց</t>
  </si>
  <si>
    <t>E6-168</t>
  </si>
  <si>
    <t>Միաձույլ ե/բ գոտու պատրաստում B-25  դասի բետոնից</t>
  </si>
  <si>
    <t>էլեկտրոդ</t>
  </si>
  <si>
    <t>ÀÝ¹³Ù»ÝÁ /Ñ³½. ¹ñ./</t>
  </si>
  <si>
    <t>ì»ñ³¹Çñ Í³Ëë»ñ 13.3%</t>
  </si>
  <si>
    <t>Þ³ÑáõÛÃ 11%</t>
  </si>
  <si>
    <t>Սարքավորումներ</t>
  </si>
  <si>
    <r>
      <t>մ</t>
    </r>
    <r>
      <rPr>
        <vertAlign val="superscript"/>
        <sz val="9"/>
        <rFont val="Arial LatArm"/>
        <family val="2"/>
        <charset val="204"/>
      </rPr>
      <t>3</t>
    </r>
  </si>
  <si>
    <r>
      <t>մ</t>
    </r>
    <r>
      <rPr>
        <vertAlign val="superscript"/>
        <sz val="9"/>
        <rFont val="Arial LatArm"/>
        <family val="2"/>
        <charset val="204"/>
      </rPr>
      <t>2</t>
    </r>
  </si>
  <si>
    <r>
      <t>Ù</t>
    </r>
    <r>
      <rPr>
        <vertAlign val="superscript"/>
        <sz val="9"/>
        <rFont val="Arial LatArm"/>
        <family val="2"/>
        <charset val="204"/>
      </rPr>
      <t>3</t>
    </r>
  </si>
  <si>
    <r>
      <t>Ù</t>
    </r>
    <r>
      <rPr>
        <vertAlign val="superscript"/>
        <sz val="9"/>
        <rFont val="Arial LatArm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</si>
</sst>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 _-;\-* #,##0.00\ _ _-;_-* &quot;-&quot;??\ _ _-;_-@_-"/>
    <numFmt numFmtId="164" formatCode="0.000"/>
    <numFmt numFmtId="165" formatCode="0.0000"/>
    <numFmt numFmtId="166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 LatArm"/>
      <family val="2"/>
      <charset val="204"/>
    </font>
    <font>
      <b/>
      <sz val="9"/>
      <name val="Arial LatArm"/>
      <family val="2"/>
      <charset val="204"/>
    </font>
    <font>
      <u/>
      <sz val="9"/>
      <name val="Arial LatArm"/>
      <family val="2"/>
      <charset val="204"/>
    </font>
    <font>
      <vertAlign val="superscript"/>
      <sz val="9"/>
      <name val="Arial LatArm"/>
      <family val="2"/>
      <charset val="204"/>
    </font>
    <font>
      <sz val="9"/>
      <color theme="0"/>
      <name val="Arial LatArm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0" applyFont="1" applyFill="1"/>
    <xf numFmtId="0" fontId="4" fillId="0" borderId="0" xfId="0" applyFont="1" applyFill="1"/>
    <xf numFmtId="2" fontId="3" fillId="0" borderId="0" xfId="0" applyNumberFormat="1" applyFont="1" applyFill="1"/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justify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1" xfId="3" applyNumberFormat="1" applyFont="1" applyFill="1" applyBorder="1" applyAlignment="1">
      <alignment horizontal="left" vertical="center" wrapText="1"/>
    </xf>
    <xf numFmtId="164" fontId="3" fillId="0" borderId="1" xfId="4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/>
    <xf numFmtId="43" fontId="3" fillId="0" borderId="0" xfId="1" applyFont="1" applyFill="1"/>
    <xf numFmtId="1" fontId="3" fillId="0" borderId="0" xfId="0" applyNumberFormat="1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right"/>
    </xf>
    <xf numFmtId="43" fontId="4" fillId="0" borderId="0" xfId="1" applyFont="1" applyFill="1" applyAlignment="1">
      <alignment horizontal="left"/>
    </xf>
    <xf numFmtId="0" fontId="5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textRotation="90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4" applyFont="1" applyFill="1" applyBorder="1" applyAlignment="1">
      <alignment horizontal="left" vertical="center" wrapText="1"/>
    </xf>
    <xf numFmtId="164" fontId="3" fillId="0" borderId="1" xfId="4" applyNumberFormat="1" applyFont="1" applyFill="1" applyBorder="1" applyAlignment="1">
      <alignment horizontal="left" vertical="center" wrapText="1"/>
    </xf>
    <xf numFmtId="2" fontId="3" fillId="0" borderId="1" xfId="4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</cellXfs>
  <cellStyles count="7">
    <cellStyle name="Comma" xfId="1" builtinId="3"/>
    <cellStyle name="Normal" xfId="0" builtinId="0"/>
    <cellStyle name="Normal 10" xfId="6"/>
    <cellStyle name="Normal_Asfalt  2" xfId="2"/>
    <cellStyle name="Normal_Asfalt  2 2" xfId="3"/>
    <cellStyle name="Normal_Haykashen dproc  2" xfId="4"/>
    <cellStyle name="Обычный_TIGRAN1SM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2" name="Line 708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3" name="Line 709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4" name="Line 710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5" name="Line 711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6" name="Line 712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7" name="Line 713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8" name="Line 714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9" name="Line 715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10" name="Line 716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11" name="Line 717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12" name="Line 718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13" name="Line 719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14" name="Line 720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35</xdr:row>
      <xdr:rowOff>0</xdr:rowOff>
    </xdr:from>
    <xdr:to>
      <xdr:col>10</xdr:col>
      <xdr:colOff>38100</xdr:colOff>
      <xdr:row>35</xdr:row>
      <xdr:rowOff>0</xdr:rowOff>
    </xdr:to>
    <xdr:sp macro="" textlink="">
      <xdr:nvSpPr>
        <xdr:cNvPr id="15" name="Line 721"/>
        <xdr:cNvSpPr>
          <a:spLocks noChangeShapeType="1"/>
        </xdr:cNvSpPr>
      </xdr:nvSpPr>
      <xdr:spPr bwMode="auto">
        <a:xfrm>
          <a:off x="5372100" y="72390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16" name="Line 1860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17" name="Line 1861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18" name="Line 1862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19" name="Line 1863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0" name="Line 1864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1" name="Line 1865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2" name="Line 1866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3" name="Line 1867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4" name="Line 1868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5" name="Line 1869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6" name="Line 1870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7" name="Line 1871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8" name="Line 1872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50</xdr:row>
      <xdr:rowOff>0</xdr:rowOff>
    </xdr:from>
    <xdr:to>
      <xdr:col>10</xdr:col>
      <xdr:colOff>38100</xdr:colOff>
      <xdr:row>50</xdr:row>
      <xdr:rowOff>0</xdr:rowOff>
    </xdr:to>
    <xdr:sp macro="" textlink="">
      <xdr:nvSpPr>
        <xdr:cNvPr id="29" name="Line 1873"/>
        <xdr:cNvSpPr>
          <a:spLocks noChangeShapeType="1"/>
        </xdr:cNvSpPr>
      </xdr:nvSpPr>
      <xdr:spPr bwMode="auto">
        <a:xfrm>
          <a:off x="5372100" y="10058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0" name="Line 708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1" name="Line 709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2" name="Line 710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3" name="Line 711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4" name="Line 712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5" name="Line 713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6" name="Line 714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7" name="Line 715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8" name="Line 716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39" name="Line 717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40" name="Line 718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41" name="Line 719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42" name="Line 720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120</xdr:row>
      <xdr:rowOff>0</xdr:rowOff>
    </xdr:from>
    <xdr:to>
      <xdr:col>10</xdr:col>
      <xdr:colOff>38100</xdr:colOff>
      <xdr:row>120</xdr:row>
      <xdr:rowOff>0</xdr:rowOff>
    </xdr:to>
    <xdr:sp macro="" textlink="">
      <xdr:nvSpPr>
        <xdr:cNvPr id="43" name="Line 721"/>
        <xdr:cNvSpPr>
          <a:spLocks noChangeShapeType="1"/>
        </xdr:cNvSpPr>
      </xdr:nvSpPr>
      <xdr:spPr bwMode="auto">
        <a:xfrm>
          <a:off x="5372100" y="212407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44" name="Line 1846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45" name="Line 1847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46" name="Line 1848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47" name="Line 1849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48" name="Line 1850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49" name="Line 1851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50" name="Line 1852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51" name="Line 1853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52" name="Line 1854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53" name="Line 1855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54" name="Line 1856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55" name="Line 1857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56" name="Line 1858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130</xdr:row>
      <xdr:rowOff>0</xdr:rowOff>
    </xdr:from>
    <xdr:to>
      <xdr:col>10</xdr:col>
      <xdr:colOff>38100</xdr:colOff>
      <xdr:row>130</xdr:row>
      <xdr:rowOff>0</xdr:rowOff>
    </xdr:to>
    <xdr:sp macro="" textlink="">
      <xdr:nvSpPr>
        <xdr:cNvPr id="57" name="Line 1859"/>
        <xdr:cNvSpPr>
          <a:spLocks noChangeShapeType="1"/>
        </xdr:cNvSpPr>
      </xdr:nvSpPr>
      <xdr:spPr bwMode="auto">
        <a:xfrm>
          <a:off x="5372100" y="229743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58" name="Line 708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59" name="Line 709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0" name="Line 710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1" name="Line 711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2" name="Line 712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3" name="Line 713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4" name="Line 714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5" name="Line 715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6" name="Line 716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7" name="Line 717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8" name="Line 718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69" name="Line 719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70" name="Line 720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150</xdr:row>
      <xdr:rowOff>0</xdr:rowOff>
    </xdr:from>
    <xdr:to>
      <xdr:col>10</xdr:col>
      <xdr:colOff>38100</xdr:colOff>
      <xdr:row>150</xdr:row>
      <xdr:rowOff>0</xdr:rowOff>
    </xdr:to>
    <xdr:sp macro="" textlink="">
      <xdr:nvSpPr>
        <xdr:cNvPr id="71" name="Line 721"/>
        <xdr:cNvSpPr>
          <a:spLocks noChangeShapeType="1"/>
        </xdr:cNvSpPr>
      </xdr:nvSpPr>
      <xdr:spPr bwMode="auto">
        <a:xfrm>
          <a:off x="5372100" y="267938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72" name="Line 3096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73" name="Line 3097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74" name="Line 3098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75" name="Line 3099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76" name="Line 3100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77" name="Line 3101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78" name="Line 3102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79" name="Line 3103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80" name="Line 3104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81" name="Line 3105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82" name="Line 3106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83" name="Line 3107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84" name="Line 3108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160</xdr:row>
      <xdr:rowOff>0</xdr:rowOff>
    </xdr:from>
    <xdr:to>
      <xdr:col>10</xdr:col>
      <xdr:colOff>38100</xdr:colOff>
      <xdr:row>160</xdr:row>
      <xdr:rowOff>0</xdr:rowOff>
    </xdr:to>
    <xdr:sp macro="" textlink="">
      <xdr:nvSpPr>
        <xdr:cNvPr id="85" name="Line 3109"/>
        <xdr:cNvSpPr>
          <a:spLocks noChangeShapeType="1"/>
        </xdr:cNvSpPr>
      </xdr:nvSpPr>
      <xdr:spPr bwMode="auto">
        <a:xfrm>
          <a:off x="5372100" y="283749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86" name="Line 708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87" name="Line 709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88" name="Line 710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89" name="Line 711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0" name="Line 712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1" name="Line 713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2" name="Line 714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3" name="Line 715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4" name="Line 716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5" name="Line 717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6" name="Line 718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7" name="Line 719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8" name="Line 720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210</xdr:row>
      <xdr:rowOff>0</xdr:rowOff>
    </xdr:from>
    <xdr:to>
      <xdr:col>10</xdr:col>
      <xdr:colOff>38100</xdr:colOff>
      <xdr:row>210</xdr:row>
      <xdr:rowOff>0</xdr:rowOff>
    </xdr:to>
    <xdr:sp macro="" textlink="">
      <xdr:nvSpPr>
        <xdr:cNvPr id="99" name="Line 721"/>
        <xdr:cNvSpPr>
          <a:spLocks noChangeShapeType="1"/>
        </xdr:cNvSpPr>
      </xdr:nvSpPr>
      <xdr:spPr bwMode="auto">
        <a:xfrm>
          <a:off x="5372100" y="369379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3"/>
  <sheetViews>
    <sheetView tabSelected="1" workbookViewId="0">
      <selection activeCell="K258" sqref="K258"/>
    </sheetView>
  </sheetViews>
  <sheetFormatPr defaultRowHeight="12"/>
  <cols>
    <col min="1" max="1" width="2.85546875" style="1" customWidth="1"/>
    <col min="2" max="2" width="7.42578125" style="1" customWidth="1"/>
    <col min="3" max="3" width="25.140625" style="1" customWidth="1"/>
    <col min="4" max="4" width="4.7109375" style="1" customWidth="1"/>
    <col min="5" max="5" width="7.28515625" style="3" customWidth="1"/>
    <col min="6" max="6" width="8.42578125" style="1" customWidth="1"/>
    <col min="7" max="7" width="7.7109375" style="1" customWidth="1"/>
    <col min="8" max="8" width="6.7109375" style="1" customWidth="1"/>
    <col min="9" max="9" width="5.7109375" style="1" customWidth="1"/>
    <col min="10" max="10" width="6.7109375" style="1" customWidth="1"/>
    <col min="11" max="11" width="15.28515625" style="1" customWidth="1"/>
    <col min="12" max="12" width="4.7109375" style="1" customWidth="1"/>
    <col min="13" max="14" width="7.28515625" style="1" customWidth="1"/>
    <col min="15" max="15" width="8.140625" style="1" customWidth="1"/>
    <col min="16" max="16" width="11.85546875" style="1" customWidth="1"/>
    <col min="17" max="17" width="8.28515625" style="1" customWidth="1"/>
    <col min="18" max="18" width="8.7109375" style="1" customWidth="1"/>
    <col min="19" max="19" width="9.140625" style="1"/>
    <col min="20" max="20" width="0" style="1" hidden="1" customWidth="1"/>
    <col min="21" max="21" width="10" style="3" hidden="1" customWidth="1"/>
    <col min="22" max="256" width="9.140625" style="1"/>
    <col min="257" max="257" width="2.85546875" style="1" customWidth="1"/>
    <col min="258" max="258" width="7.42578125" style="1" customWidth="1"/>
    <col min="259" max="259" width="25.140625" style="1" customWidth="1"/>
    <col min="260" max="260" width="4.7109375" style="1" customWidth="1"/>
    <col min="261" max="261" width="7.28515625" style="1" customWidth="1"/>
    <col min="262" max="262" width="6.5703125" style="1" customWidth="1"/>
    <col min="263" max="263" width="6.85546875" style="1" customWidth="1"/>
    <col min="264" max="264" width="6.7109375" style="1" customWidth="1"/>
    <col min="265" max="265" width="5.7109375" style="1" customWidth="1"/>
    <col min="266" max="266" width="6.7109375" style="1" customWidth="1"/>
    <col min="267" max="267" width="15.28515625" style="1" customWidth="1"/>
    <col min="268" max="268" width="4.7109375" style="1" customWidth="1"/>
    <col min="269" max="270" width="7.28515625" style="1" customWidth="1"/>
    <col min="271" max="271" width="6.28515625" style="1" customWidth="1"/>
    <col min="272" max="272" width="8.85546875" style="1" customWidth="1"/>
    <col min="273" max="273" width="8.28515625" style="1" customWidth="1"/>
    <col min="274" max="274" width="8.7109375" style="1" customWidth="1"/>
    <col min="275" max="275" width="9.140625" style="1"/>
    <col min="276" max="277" width="0" style="1" hidden="1" customWidth="1"/>
    <col min="278" max="512" width="9.140625" style="1"/>
    <col min="513" max="513" width="2.85546875" style="1" customWidth="1"/>
    <col min="514" max="514" width="7.42578125" style="1" customWidth="1"/>
    <col min="515" max="515" width="25.140625" style="1" customWidth="1"/>
    <col min="516" max="516" width="4.7109375" style="1" customWidth="1"/>
    <col min="517" max="517" width="7.28515625" style="1" customWidth="1"/>
    <col min="518" max="518" width="6.5703125" style="1" customWidth="1"/>
    <col min="519" max="519" width="6.85546875" style="1" customWidth="1"/>
    <col min="520" max="520" width="6.7109375" style="1" customWidth="1"/>
    <col min="521" max="521" width="5.7109375" style="1" customWidth="1"/>
    <col min="522" max="522" width="6.7109375" style="1" customWidth="1"/>
    <col min="523" max="523" width="15.28515625" style="1" customWidth="1"/>
    <col min="524" max="524" width="4.7109375" style="1" customWidth="1"/>
    <col min="525" max="526" width="7.28515625" style="1" customWidth="1"/>
    <col min="527" max="527" width="6.28515625" style="1" customWidth="1"/>
    <col min="528" max="528" width="8.85546875" style="1" customWidth="1"/>
    <col min="529" max="529" width="8.28515625" style="1" customWidth="1"/>
    <col min="530" max="530" width="8.7109375" style="1" customWidth="1"/>
    <col min="531" max="531" width="9.140625" style="1"/>
    <col min="532" max="533" width="0" style="1" hidden="1" customWidth="1"/>
    <col min="534" max="768" width="9.140625" style="1"/>
    <col min="769" max="769" width="2.85546875" style="1" customWidth="1"/>
    <col min="770" max="770" width="7.42578125" style="1" customWidth="1"/>
    <col min="771" max="771" width="25.140625" style="1" customWidth="1"/>
    <col min="772" max="772" width="4.7109375" style="1" customWidth="1"/>
    <col min="773" max="773" width="7.28515625" style="1" customWidth="1"/>
    <col min="774" max="774" width="6.5703125" style="1" customWidth="1"/>
    <col min="775" max="775" width="6.85546875" style="1" customWidth="1"/>
    <col min="776" max="776" width="6.7109375" style="1" customWidth="1"/>
    <col min="777" max="777" width="5.7109375" style="1" customWidth="1"/>
    <col min="778" max="778" width="6.7109375" style="1" customWidth="1"/>
    <col min="779" max="779" width="15.28515625" style="1" customWidth="1"/>
    <col min="780" max="780" width="4.7109375" style="1" customWidth="1"/>
    <col min="781" max="782" width="7.28515625" style="1" customWidth="1"/>
    <col min="783" max="783" width="6.28515625" style="1" customWidth="1"/>
    <col min="784" max="784" width="8.85546875" style="1" customWidth="1"/>
    <col min="785" max="785" width="8.28515625" style="1" customWidth="1"/>
    <col min="786" max="786" width="8.7109375" style="1" customWidth="1"/>
    <col min="787" max="787" width="9.140625" style="1"/>
    <col min="788" max="789" width="0" style="1" hidden="1" customWidth="1"/>
    <col min="790" max="1024" width="9.140625" style="1"/>
    <col min="1025" max="1025" width="2.85546875" style="1" customWidth="1"/>
    <col min="1026" max="1026" width="7.42578125" style="1" customWidth="1"/>
    <col min="1027" max="1027" width="25.140625" style="1" customWidth="1"/>
    <col min="1028" max="1028" width="4.7109375" style="1" customWidth="1"/>
    <col min="1029" max="1029" width="7.28515625" style="1" customWidth="1"/>
    <col min="1030" max="1030" width="6.5703125" style="1" customWidth="1"/>
    <col min="1031" max="1031" width="6.85546875" style="1" customWidth="1"/>
    <col min="1032" max="1032" width="6.7109375" style="1" customWidth="1"/>
    <col min="1033" max="1033" width="5.7109375" style="1" customWidth="1"/>
    <col min="1034" max="1034" width="6.7109375" style="1" customWidth="1"/>
    <col min="1035" max="1035" width="15.28515625" style="1" customWidth="1"/>
    <col min="1036" max="1036" width="4.7109375" style="1" customWidth="1"/>
    <col min="1037" max="1038" width="7.28515625" style="1" customWidth="1"/>
    <col min="1039" max="1039" width="6.28515625" style="1" customWidth="1"/>
    <col min="1040" max="1040" width="8.85546875" style="1" customWidth="1"/>
    <col min="1041" max="1041" width="8.28515625" style="1" customWidth="1"/>
    <col min="1042" max="1042" width="8.7109375" style="1" customWidth="1"/>
    <col min="1043" max="1043" width="9.140625" style="1"/>
    <col min="1044" max="1045" width="0" style="1" hidden="1" customWidth="1"/>
    <col min="1046" max="1280" width="9.140625" style="1"/>
    <col min="1281" max="1281" width="2.85546875" style="1" customWidth="1"/>
    <col min="1282" max="1282" width="7.42578125" style="1" customWidth="1"/>
    <col min="1283" max="1283" width="25.140625" style="1" customWidth="1"/>
    <col min="1284" max="1284" width="4.7109375" style="1" customWidth="1"/>
    <col min="1285" max="1285" width="7.28515625" style="1" customWidth="1"/>
    <col min="1286" max="1286" width="6.5703125" style="1" customWidth="1"/>
    <col min="1287" max="1287" width="6.85546875" style="1" customWidth="1"/>
    <col min="1288" max="1288" width="6.7109375" style="1" customWidth="1"/>
    <col min="1289" max="1289" width="5.7109375" style="1" customWidth="1"/>
    <col min="1290" max="1290" width="6.7109375" style="1" customWidth="1"/>
    <col min="1291" max="1291" width="15.28515625" style="1" customWidth="1"/>
    <col min="1292" max="1292" width="4.7109375" style="1" customWidth="1"/>
    <col min="1293" max="1294" width="7.28515625" style="1" customWidth="1"/>
    <col min="1295" max="1295" width="6.28515625" style="1" customWidth="1"/>
    <col min="1296" max="1296" width="8.85546875" style="1" customWidth="1"/>
    <col min="1297" max="1297" width="8.28515625" style="1" customWidth="1"/>
    <col min="1298" max="1298" width="8.7109375" style="1" customWidth="1"/>
    <col min="1299" max="1299" width="9.140625" style="1"/>
    <col min="1300" max="1301" width="0" style="1" hidden="1" customWidth="1"/>
    <col min="1302" max="1536" width="9.140625" style="1"/>
    <col min="1537" max="1537" width="2.85546875" style="1" customWidth="1"/>
    <col min="1538" max="1538" width="7.42578125" style="1" customWidth="1"/>
    <col min="1539" max="1539" width="25.140625" style="1" customWidth="1"/>
    <col min="1540" max="1540" width="4.7109375" style="1" customWidth="1"/>
    <col min="1541" max="1541" width="7.28515625" style="1" customWidth="1"/>
    <col min="1542" max="1542" width="6.5703125" style="1" customWidth="1"/>
    <col min="1543" max="1543" width="6.85546875" style="1" customWidth="1"/>
    <col min="1544" max="1544" width="6.7109375" style="1" customWidth="1"/>
    <col min="1545" max="1545" width="5.7109375" style="1" customWidth="1"/>
    <col min="1546" max="1546" width="6.7109375" style="1" customWidth="1"/>
    <col min="1547" max="1547" width="15.28515625" style="1" customWidth="1"/>
    <col min="1548" max="1548" width="4.7109375" style="1" customWidth="1"/>
    <col min="1549" max="1550" width="7.28515625" style="1" customWidth="1"/>
    <col min="1551" max="1551" width="6.28515625" style="1" customWidth="1"/>
    <col min="1552" max="1552" width="8.85546875" style="1" customWidth="1"/>
    <col min="1553" max="1553" width="8.28515625" style="1" customWidth="1"/>
    <col min="1554" max="1554" width="8.7109375" style="1" customWidth="1"/>
    <col min="1555" max="1555" width="9.140625" style="1"/>
    <col min="1556" max="1557" width="0" style="1" hidden="1" customWidth="1"/>
    <col min="1558" max="1792" width="9.140625" style="1"/>
    <col min="1793" max="1793" width="2.85546875" style="1" customWidth="1"/>
    <col min="1794" max="1794" width="7.42578125" style="1" customWidth="1"/>
    <col min="1795" max="1795" width="25.140625" style="1" customWidth="1"/>
    <col min="1796" max="1796" width="4.7109375" style="1" customWidth="1"/>
    <col min="1797" max="1797" width="7.28515625" style="1" customWidth="1"/>
    <col min="1798" max="1798" width="6.5703125" style="1" customWidth="1"/>
    <col min="1799" max="1799" width="6.85546875" style="1" customWidth="1"/>
    <col min="1800" max="1800" width="6.7109375" style="1" customWidth="1"/>
    <col min="1801" max="1801" width="5.7109375" style="1" customWidth="1"/>
    <col min="1802" max="1802" width="6.7109375" style="1" customWidth="1"/>
    <col min="1803" max="1803" width="15.28515625" style="1" customWidth="1"/>
    <col min="1804" max="1804" width="4.7109375" style="1" customWidth="1"/>
    <col min="1805" max="1806" width="7.28515625" style="1" customWidth="1"/>
    <col min="1807" max="1807" width="6.28515625" style="1" customWidth="1"/>
    <col min="1808" max="1808" width="8.85546875" style="1" customWidth="1"/>
    <col min="1809" max="1809" width="8.28515625" style="1" customWidth="1"/>
    <col min="1810" max="1810" width="8.7109375" style="1" customWidth="1"/>
    <col min="1811" max="1811" width="9.140625" style="1"/>
    <col min="1812" max="1813" width="0" style="1" hidden="1" customWidth="1"/>
    <col min="1814" max="2048" width="9.140625" style="1"/>
    <col min="2049" max="2049" width="2.85546875" style="1" customWidth="1"/>
    <col min="2050" max="2050" width="7.42578125" style="1" customWidth="1"/>
    <col min="2051" max="2051" width="25.140625" style="1" customWidth="1"/>
    <col min="2052" max="2052" width="4.7109375" style="1" customWidth="1"/>
    <col min="2053" max="2053" width="7.28515625" style="1" customWidth="1"/>
    <col min="2054" max="2054" width="6.5703125" style="1" customWidth="1"/>
    <col min="2055" max="2055" width="6.85546875" style="1" customWidth="1"/>
    <col min="2056" max="2056" width="6.7109375" style="1" customWidth="1"/>
    <col min="2057" max="2057" width="5.7109375" style="1" customWidth="1"/>
    <col min="2058" max="2058" width="6.7109375" style="1" customWidth="1"/>
    <col min="2059" max="2059" width="15.28515625" style="1" customWidth="1"/>
    <col min="2060" max="2060" width="4.7109375" style="1" customWidth="1"/>
    <col min="2061" max="2062" width="7.28515625" style="1" customWidth="1"/>
    <col min="2063" max="2063" width="6.28515625" style="1" customWidth="1"/>
    <col min="2064" max="2064" width="8.85546875" style="1" customWidth="1"/>
    <col min="2065" max="2065" width="8.28515625" style="1" customWidth="1"/>
    <col min="2066" max="2066" width="8.7109375" style="1" customWidth="1"/>
    <col min="2067" max="2067" width="9.140625" style="1"/>
    <col min="2068" max="2069" width="0" style="1" hidden="1" customWidth="1"/>
    <col min="2070" max="2304" width="9.140625" style="1"/>
    <col min="2305" max="2305" width="2.85546875" style="1" customWidth="1"/>
    <col min="2306" max="2306" width="7.42578125" style="1" customWidth="1"/>
    <col min="2307" max="2307" width="25.140625" style="1" customWidth="1"/>
    <col min="2308" max="2308" width="4.7109375" style="1" customWidth="1"/>
    <col min="2309" max="2309" width="7.28515625" style="1" customWidth="1"/>
    <col min="2310" max="2310" width="6.5703125" style="1" customWidth="1"/>
    <col min="2311" max="2311" width="6.85546875" style="1" customWidth="1"/>
    <col min="2312" max="2312" width="6.7109375" style="1" customWidth="1"/>
    <col min="2313" max="2313" width="5.7109375" style="1" customWidth="1"/>
    <col min="2314" max="2314" width="6.7109375" style="1" customWidth="1"/>
    <col min="2315" max="2315" width="15.28515625" style="1" customWidth="1"/>
    <col min="2316" max="2316" width="4.7109375" style="1" customWidth="1"/>
    <col min="2317" max="2318" width="7.28515625" style="1" customWidth="1"/>
    <col min="2319" max="2319" width="6.28515625" style="1" customWidth="1"/>
    <col min="2320" max="2320" width="8.85546875" style="1" customWidth="1"/>
    <col min="2321" max="2321" width="8.28515625" style="1" customWidth="1"/>
    <col min="2322" max="2322" width="8.7109375" style="1" customWidth="1"/>
    <col min="2323" max="2323" width="9.140625" style="1"/>
    <col min="2324" max="2325" width="0" style="1" hidden="1" customWidth="1"/>
    <col min="2326" max="2560" width="9.140625" style="1"/>
    <col min="2561" max="2561" width="2.85546875" style="1" customWidth="1"/>
    <col min="2562" max="2562" width="7.42578125" style="1" customWidth="1"/>
    <col min="2563" max="2563" width="25.140625" style="1" customWidth="1"/>
    <col min="2564" max="2564" width="4.7109375" style="1" customWidth="1"/>
    <col min="2565" max="2565" width="7.28515625" style="1" customWidth="1"/>
    <col min="2566" max="2566" width="6.5703125" style="1" customWidth="1"/>
    <col min="2567" max="2567" width="6.85546875" style="1" customWidth="1"/>
    <col min="2568" max="2568" width="6.7109375" style="1" customWidth="1"/>
    <col min="2569" max="2569" width="5.7109375" style="1" customWidth="1"/>
    <col min="2570" max="2570" width="6.7109375" style="1" customWidth="1"/>
    <col min="2571" max="2571" width="15.28515625" style="1" customWidth="1"/>
    <col min="2572" max="2572" width="4.7109375" style="1" customWidth="1"/>
    <col min="2573" max="2574" width="7.28515625" style="1" customWidth="1"/>
    <col min="2575" max="2575" width="6.28515625" style="1" customWidth="1"/>
    <col min="2576" max="2576" width="8.85546875" style="1" customWidth="1"/>
    <col min="2577" max="2577" width="8.28515625" style="1" customWidth="1"/>
    <col min="2578" max="2578" width="8.7109375" style="1" customWidth="1"/>
    <col min="2579" max="2579" width="9.140625" style="1"/>
    <col min="2580" max="2581" width="0" style="1" hidden="1" customWidth="1"/>
    <col min="2582" max="2816" width="9.140625" style="1"/>
    <col min="2817" max="2817" width="2.85546875" style="1" customWidth="1"/>
    <col min="2818" max="2818" width="7.42578125" style="1" customWidth="1"/>
    <col min="2819" max="2819" width="25.140625" style="1" customWidth="1"/>
    <col min="2820" max="2820" width="4.7109375" style="1" customWidth="1"/>
    <col min="2821" max="2821" width="7.28515625" style="1" customWidth="1"/>
    <col min="2822" max="2822" width="6.5703125" style="1" customWidth="1"/>
    <col min="2823" max="2823" width="6.85546875" style="1" customWidth="1"/>
    <col min="2824" max="2824" width="6.7109375" style="1" customWidth="1"/>
    <col min="2825" max="2825" width="5.7109375" style="1" customWidth="1"/>
    <col min="2826" max="2826" width="6.7109375" style="1" customWidth="1"/>
    <col min="2827" max="2827" width="15.28515625" style="1" customWidth="1"/>
    <col min="2828" max="2828" width="4.7109375" style="1" customWidth="1"/>
    <col min="2829" max="2830" width="7.28515625" style="1" customWidth="1"/>
    <col min="2831" max="2831" width="6.28515625" style="1" customWidth="1"/>
    <col min="2832" max="2832" width="8.85546875" style="1" customWidth="1"/>
    <col min="2833" max="2833" width="8.28515625" style="1" customWidth="1"/>
    <col min="2834" max="2834" width="8.7109375" style="1" customWidth="1"/>
    <col min="2835" max="2835" width="9.140625" style="1"/>
    <col min="2836" max="2837" width="0" style="1" hidden="1" customWidth="1"/>
    <col min="2838" max="3072" width="9.140625" style="1"/>
    <col min="3073" max="3073" width="2.85546875" style="1" customWidth="1"/>
    <col min="3074" max="3074" width="7.42578125" style="1" customWidth="1"/>
    <col min="3075" max="3075" width="25.140625" style="1" customWidth="1"/>
    <col min="3076" max="3076" width="4.7109375" style="1" customWidth="1"/>
    <col min="3077" max="3077" width="7.28515625" style="1" customWidth="1"/>
    <col min="3078" max="3078" width="6.5703125" style="1" customWidth="1"/>
    <col min="3079" max="3079" width="6.85546875" style="1" customWidth="1"/>
    <col min="3080" max="3080" width="6.7109375" style="1" customWidth="1"/>
    <col min="3081" max="3081" width="5.7109375" style="1" customWidth="1"/>
    <col min="3082" max="3082" width="6.7109375" style="1" customWidth="1"/>
    <col min="3083" max="3083" width="15.28515625" style="1" customWidth="1"/>
    <col min="3084" max="3084" width="4.7109375" style="1" customWidth="1"/>
    <col min="3085" max="3086" width="7.28515625" style="1" customWidth="1"/>
    <col min="3087" max="3087" width="6.28515625" style="1" customWidth="1"/>
    <col min="3088" max="3088" width="8.85546875" style="1" customWidth="1"/>
    <col min="3089" max="3089" width="8.28515625" style="1" customWidth="1"/>
    <col min="3090" max="3090" width="8.7109375" style="1" customWidth="1"/>
    <col min="3091" max="3091" width="9.140625" style="1"/>
    <col min="3092" max="3093" width="0" style="1" hidden="1" customWidth="1"/>
    <col min="3094" max="3328" width="9.140625" style="1"/>
    <col min="3329" max="3329" width="2.85546875" style="1" customWidth="1"/>
    <col min="3330" max="3330" width="7.42578125" style="1" customWidth="1"/>
    <col min="3331" max="3331" width="25.140625" style="1" customWidth="1"/>
    <col min="3332" max="3332" width="4.7109375" style="1" customWidth="1"/>
    <col min="3333" max="3333" width="7.28515625" style="1" customWidth="1"/>
    <col min="3334" max="3334" width="6.5703125" style="1" customWidth="1"/>
    <col min="3335" max="3335" width="6.85546875" style="1" customWidth="1"/>
    <col min="3336" max="3336" width="6.7109375" style="1" customWidth="1"/>
    <col min="3337" max="3337" width="5.7109375" style="1" customWidth="1"/>
    <col min="3338" max="3338" width="6.7109375" style="1" customWidth="1"/>
    <col min="3339" max="3339" width="15.28515625" style="1" customWidth="1"/>
    <col min="3340" max="3340" width="4.7109375" style="1" customWidth="1"/>
    <col min="3341" max="3342" width="7.28515625" style="1" customWidth="1"/>
    <col min="3343" max="3343" width="6.28515625" style="1" customWidth="1"/>
    <col min="3344" max="3344" width="8.85546875" style="1" customWidth="1"/>
    <col min="3345" max="3345" width="8.28515625" style="1" customWidth="1"/>
    <col min="3346" max="3346" width="8.7109375" style="1" customWidth="1"/>
    <col min="3347" max="3347" width="9.140625" style="1"/>
    <col min="3348" max="3349" width="0" style="1" hidden="1" customWidth="1"/>
    <col min="3350" max="3584" width="9.140625" style="1"/>
    <col min="3585" max="3585" width="2.85546875" style="1" customWidth="1"/>
    <col min="3586" max="3586" width="7.42578125" style="1" customWidth="1"/>
    <col min="3587" max="3587" width="25.140625" style="1" customWidth="1"/>
    <col min="3588" max="3588" width="4.7109375" style="1" customWidth="1"/>
    <col min="3589" max="3589" width="7.28515625" style="1" customWidth="1"/>
    <col min="3590" max="3590" width="6.5703125" style="1" customWidth="1"/>
    <col min="3591" max="3591" width="6.85546875" style="1" customWidth="1"/>
    <col min="3592" max="3592" width="6.7109375" style="1" customWidth="1"/>
    <col min="3593" max="3593" width="5.7109375" style="1" customWidth="1"/>
    <col min="3594" max="3594" width="6.7109375" style="1" customWidth="1"/>
    <col min="3595" max="3595" width="15.28515625" style="1" customWidth="1"/>
    <col min="3596" max="3596" width="4.7109375" style="1" customWidth="1"/>
    <col min="3597" max="3598" width="7.28515625" style="1" customWidth="1"/>
    <col min="3599" max="3599" width="6.28515625" style="1" customWidth="1"/>
    <col min="3600" max="3600" width="8.85546875" style="1" customWidth="1"/>
    <col min="3601" max="3601" width="8.28515625" style="1" customWidth="1"/>
    <col min="3602" max="3602" width="8.7109375" style="1" customWidth="1"/>
    <col min="3603" max="3603" width="9.140625" style="1"/>
    <col min="3604" max="3605" width="0" style="1" hidden="1" customWidth="1"/>
    <col min="3606" max="3840" width="9.140625" style="1"/>
    <col min="3841" max="3841" width="2.85546875" style="1" customWidth="1"/>
    <col min="3842" max="3842" width="7.42578125" style="1" customWidth="1"/>
    <col min="3843" max="3843" width="25.140625" style="1" customWidth="1"/>
    <col min="3844" max="3844" width="4.7109375" style="1" customWidth="1"/>
    <col min="3845" max="3845" width="7.28515625" style="1" customWidth="1"/>
    <col min="3846" max="3846" width="6.5703125" style="1" customWidth="1"/>
    <col min="3847" max="3847" width="6.85546875" style="1" customWidth="1"/>
    <col min="3848" max="3848" width="6.7109375" style="1" customWidth="1"/>
    <col min="3849" max="3849" width="5.7109375" style="1" customWidth="1"/>
    <col min="3850" max="3850" width="6.7109375" style="1" customWidth="1"/>
    <col min="3851" max="3851" width="15.28515625" style="1" customWidth="1"/>
    <col min="3852" max="3852" width="4.7109375" style="1" customWidth="1"/>
    <col min="3853" max="3854" width="7.28515625" style="1" customWidth="1"/>
    <col min="3855" max="3855" width="6.28515625" style="1" customWidth="1"/>
    <col min="3856" max="3856" width="8.85546875" style="1" customWidth="1"/>
    <col min="3857" max="3857" width="8.28515625" style="1" customWidth="1"/>
    <col min="3858" max="3858" width="8.7109375" style="1" customWidth="1"/>
    <col min="3859" max="3859" width="9.140625" style="1"/>
    <col min="3860" max="3861" width="0" style="1" hidden="1" customWidth="1"/>
    <col min="3862" max="4096" width="9.140625" style="1"/>
    <col min="4097" max="4097" width="2.85546875" style="1" customWidth="1"/>
    <col min="4098" max="4098" width="7.42578125" style="1" customWidth="1"/>
    <col min="4099" max="4099" width="25.140625" style="1" customWidth="1"/>
    <col min="4100" max="4100" width="4.7109375" style="1" customWidth="1"/>
    <col min="4101" max="4101" width="7.28515625" style="1" customWidth="1"/>
    <col min="4102" max="4102" width="6.5703125" style="1" customWidth="1"/>
    <col min="4103" max="4103" width="6.85546875" style="1" customWidth="1"/>
    <col min="4104" max="4104" width="6.7109375" style="1" customWidth="1"/>
    <col min="4105" max="4105" width="5.7109375" style="1" customWidth="1"/>
    <col min="4106" max="4106" width="6.7109375" style="1" customWidth="1"/>
    <col min="4107" max="4107" width="15.28515625" style="1" customWidth="1"/>
    <col min="4108" max="4108" width="4.7109375" style="1" customWidth="1"/>
    <col min="4109" max="4110" width="7.28515625" style="1" customWidth="1"/>
    <col min="4111" max="4111" width="6.28515625" style="1" customWidth="1"/>
    <col min="4112" max="4112" width="8.85546875" style="1" customWidth="1"/>
    <col min="4113" max="4113" width="8.28515625" style="1" customWidth="1"/>
    <col min="4114" max="4114" width="8.7109375" style="1" customWidth="1"/>
    <col min="4115" max="4115" width="9.140625" style="1"/>
    <col min="4116" max="4117" width="0" style="1" hidden="1" customWidth="1"/>
    <col min="4118" max="4352" width="9.140625" style="1"/>
    <col min="4353" max="4353" width="2.85546875" style="1" customWidth="1"/>
    <col min="4354" max="4354" width="7.42578125" style="1" customWidth="1"/>
    <col min="4355" max="4355" width="25.140625" style="1" customWidth="1"/>
    <col min="4356" max="4356" width="4.7109375" style="1" customWidth="1"/>
    <col min="4357" max="4357" width="7.28515625" style="1" customWidth="1"/>
    <col min="4358" max="4358" width="6.5703125" style="1" customWidth="1"/>
    <col min="4359" max="4359" width="6.85546875" style="1" customWidth="1"/>
    <col min="4360" max="4360" width="6.7109375" style="1" customWidth="1"/>
    <col min="4361" max="4361" width="5.7109375" style="1" customWidth="1"/>
    <col min="4362" max="4362" width="6.7109375" style="1" customWidth="1"/>
    <col min="4363" max="4363" width="15.28515625" style="1" customWidth="1"/>
    <col min="4364" max="4364" width="4.7109375" style="1" customWidth="1"/>
    <col min="4365" max="4366" width="7.28515625" style="1" customWidth="1"/>
    <col min="4367" max="4367" width="6.28515625" style="1" customWidth="1"/>
    <col min="4368" max="4368" width="8.85546875" style="1" customWidth="1"/>
    <col min="4369" max="4369" width="8.28515625" style="1" customWidth="1"/>
    <col min="4370" max="4370" width="8.7109375" style="1" customWidth="1"/>
    <col min="4371" max="4371" width="9.140625" style="1"/>
    <col min="4372" max="4373" width="0" style="1" hidden="1" customWidth="1"/>
    <col min="4374" max="4608" width="9.140625" style="1"/>
    <col min="4609" max="4609" width="2.85546875" style="1" customWidth="1"/>
    <col min="4610" max="4610" width="7.42578125" style="1" customWidth="1"/>
    <col min="4611" max="4611" width="25.140625" style="1" customWidth="1"/>
    <col min="4612" max="4612" width="4.7109375" style="1" customWidth="1"/>
    <col min="4613" max="4613" width="7.28515625" style="1" customWidth="1"/>
    <col min="4614" max="4614" width="6.5703125" style="1" customWidth="1"/>
    <col min="4615" max="4615" width="6.85546875" style="1" customWidth="1"/>
    <col min="4616" max="4616" width="6.7109375" style="1" customWidth="1"/>
    <col min="4617" max="4617" width="5.7109375" style="1" customWidth="1"/>
    <col min="4618" max="4618" width="6.7109375" style="1" customWidth="1"/>
    <col min="4619" max="4619" width="15.28515625" style="1" customWidth="1"/>
    <col min="4620" max="4620" width="4.7109375" style="1" customWidth="1"/>
    <col min="4621" max="4622" width="7.28515625" style="1" customWidth="1"/>
    <col min="4623" max="4623" width="6.28515625" style="1" customWidth="1"/>
    <col min="4624" max="4624" width="8.85546875" style="1" customWidth="1"/>
    <col min="4625" max="4625" width="8.28515625" style="1" customWidth="1"/>
    <col min="4626" max="4626" width="8.7109375" style="1" customWidth="1"/>
    <col min="4627" max="4627" width="9.140625" style="1"/>
    <col min="4628" max="4629" width="0" style="1" hidden="1" customWidth="1"/>
    <col min="4630" max="4864" width="9.140625" style="1"/>
    <col min="4865" max="4865" width="2.85546875" style="1" customWidth="1"/>
    <col min="4866" max="4866" width="7.42578125" style="1" customWidth="1"/>
    <col min="4867" max="4867" width="25.140625" style="1" customWidth="1"/>
    <col min="4868" max="4868" width="4.7109375" style="1" customWidth="1"/>
    <col min="4869" max="4869" width="7.28515625" style="1" customWidth="1"/>
    <col min="4870" max="4870" width="6.5703125" style="1" customWidth="1"/>
    <col min="4871" max="4871" width="6.85546875" style="1" customWidth="1"/>
    <col min="4872" max="4872" width="6.7109375" style="1" customWidth="1"/>
    <col min="4873" max="4873" width="5.7109375" style="1" customWidth="1"/>
    <col min="4874" max="4874" width="6.7109375" style="1" customWidth="1"/>
    <col min="4875" max="4875" width="15.28515625" style="1" customWidth="1"/>
    <col min="4876" max="4876" width="4.7109375" style="1" customWidth="1"/>
    <col min="4877" max="4878" width="7.28515625" style="1" customWidth="1"/>
    <col min="4879" max="4879" width="6.28515625" style="1" customWidth="1"/>
    <col min="4880" max="4880" width="8.85546875" style="1" customWidth="1"/>
    <col min="4881" max="4881" width="8.28515625" style="1" customWidth="1"/>
    <col min="4882" max="4882" width="8.7109375" style="1" customWidth="1"/>
    <col min="4883" max="4883" width="9.140625" style="1"/>
    <col min="4884" max="4885" width="0" style="1" hidden="1" customWidth="1"/>
    <col min="4886" max="5120" width="9.140625" style="1"/>
    <col min="5121" max="5121" width="2.85546875" style="1" customWidth="1"/>
    <col min="5122" max="5122" width="7.42578125" style="1" customWidth="1"/>
    <col min="5123" max="5123" width="25.140625" style="1" customWidth="1"/>
    <col min="5124" max="5124" width="4.7109375" style="1" customWidth="1"/>
    <col min="5125" max="5125" width="7.28515625" style="1" customWidth="1"/>
    <col min="5126" max="5126" width="6.5703125" style="1" customWidth="1"/>
    <col min="5127" max="5127" width="6.85546875" style="1" customWidth="1"/>
    <col min="5128" max="5128" width="6.7109375" style="1" customWidth="1"/>
    <col min="5129" max="5129" width="5.7109375" style="1" customWidth="1"/>
    <col min="5130" max="5130" width="6.7109375" style="1" customWidth="1"/>
    <col min="5131" max="5131" width="15.28515625" style="1" customWidth="1"/>
    <col min="5132" max="5132" width="4.7109375" style="1" customWidth="1"/>
    <col min="5133" max="5134" width="7.28515625" style="1" customWidth="1"/>
    <col min="5135" max="5135" width="6.28515625" style="1" customWidth="1"/>
    <col min="5136" max="5136" width="8.85546875" style="1" customWidth="1"/>
    <col min="5137" max="5137" width="8.28515625" style="1" customWidth="1"/>
    <col min="5138" max="5138" width="8.7109375" style="1" customWidth="1"/>
    <col min="5139" max="5139" width="9.140625" style="1"/>
    <col min="5140" max="5141" width="0" style="1" hidden="1" customWidth="1"/>
    <col min="5142" max="5376" width="9.140625" style="1"/>
    <col min="5377" max="5377" width="2.85546875" style="1" customWidth="1"/>
    <col min="5378" max="5378" width="7.42578125" style="1" customWidth="1"/>
    <col min="5379" max="5379" width="25.140625" style="1" customWidth="1"/>
    <col min="5380" max="5380" width="4.7109375" style="1" customWidth="1"/>
    <col min="5381" max="5381" width="7.28515625" style="1" customWidth="1"/>
    <col min="5382" max="5382" width="6.5703125" style="1" customWidth="1"/>
    <col min="5383" max="5383" width="6.85546875" style="1" customWidth="1"/>
    <col min="5384" max="5384" width="6.7109375" style="1" customWidth="1"/>
    <col min="5385" max="5385" width="5.7109375" style="1" customWidth="1"/>
    <col min="5386" max="5386" width="6.7109375" style="1" customWidth="1"/>
    <col min="5387" max="5387" width="15.28515625" style="1" customWidth="1"/>
    <col min="5388" max="5388" width="4.7109375" style="1" customWidth="1"/>
    <col min="5389" max="5390" width="7.28515625" style="1" customWidth="1"/>
    <col min="5391" max="5391" width="6.28515625" style="1" customWidth="1"/>
    <col min="5392" max="5392" width="8.85546875" style="1" customWidth="1"/>
    <col min="5393" max="5393" width="8.28515625" style="1" customWidth="1"/>
    <col min="5394" max="5394" width="8.7109375" style="1" customWidth="1"/>
    <col min="5395" max="5395" width="9.140625" style="1"/>
    <col min="5396" max="5397" width="0" style="1" hidden="1" customWidth="1"/>
    <col min="5398" max="5632" width="9.140625" style="1"/>
    <col min="5633" max="5633" width="2.85546875" style="1" customWidth="1"/>
    <col min="5634" max="5634" width="7.42578125" style="1" customWidth="1"/>
    <col min="5635" max="5635" width="25.140625" style="1" customWidth="1"/>
    <col min="5636" max="5636" width="4.7109375" style="1" customWidth="1"/>
    <col min="5637" max="5637" width="7.28515625" style="1" customWidth="1"/>
    <col min="5638" max="5638" width="6.5703125" style="1" customWidth="1"/>
    <col min="5639" max="5639" width="6.85546875" style="1" customWidth="1"/>
    <col min="5640" max="5640" width="6.7109375" style="1" customWidth="1"/>
    <col min="5641" max="5641" width="5.7109375" style="1" customWidth="1"/>
    <col min="5642" max="5642" width="6.7109375" style="1" customWidth="1"/>
    <col min="5643" max="5643" width="15.28515625" style="1" customWidth="1"/>
    <col min="5644" max="5644" width="4.7109375" style="1" customWidth="1"/>
    <col min="5645" max="5646" width="7.28515625" style="1" customWidth="1"/>
    <col min="5647" max="5647" width="6.28515625" style="1" customWidth="1"/>
    <col min="5648" max="5648" width="8.85546875" style="1" customWidth="1"/>
    <col min="5649" max="5649" width="8.28515625" style="1" customWidth="1"/>
    <col min="5650" max="5650" width="8.7109375" style="1" customWidth="1"/>
    <col min="5651" max="5651" width="9.140625" style="1"/>
    <col min="5652" max="5653" width="0" style="1" hidden="1" customWidth="1"/>
    <col min="5654" max="5888" width="9.140625" style="1"/>
    <col min="5889" max="5889" width="2.85546875" style="1" customWidth="1"/>
    <col min="5890" max="5890" width="7.42578125" style="1" customWidth="1"/>
    <col min="5891" max="5891" width="25.140625" style="1" customWidth="1"/>
    <col min="5892" max="5892" width="4.7109375" style="1" customWidth="1"/>
    <col min="5893" max="5893" width="7.28515625" style="1" customWidth="1"/>
    <col min="5894" max="5894" width="6.5703125" style="1" customWidth="1"/>
    <col min="5895" max="5895" width="6.85546875" style="1" customWidth="1"/>
    <col min="5896" max="5896" width="6.7109375" style="1" customWidth="1"/>
    <col min="5897" max="5897" width="5.7109375" style="1" customWidth="1"/>
    <col min="5898" max="5898" width="6.7109375" style="1" customWidth="1"/>
    <col min="5899" max="5899" width="15.28515625" style="1" customWidth="1"/>
    <col min="5900" max="5900" width="4.7109375" style="1" customWidth="1"/>
    <col min="5901" max="5902" width="7.28515625" style="1" customWidth="1"/>
    <col min="5903" max="5903" width="6.28515625" style="1" customWidth="1"/>
    <col min="5904" max="5904" width="8.85546875" style="1" customWidth="1"/>
    <col min="5905" max="5905" width="8.28515625" style="1" customWidth="1"/>
    <col min="5906" max="5906" width="8.7109375" style="1" customWidth="1"/>
    <col min="5907" max="5907" width="9.140625" style="1"/>
    <col min="5908" max="5909" width="0" style="1" hidden="1" customWidth="1"/>
    <col min="5910" max="6144" width="9.140625" style="1"/>
    <col min="6145" max="6145" width="2.85546875" style="1" customWidth="1"/>
    <col min="6146" max="6146" width="7.42578125" style="1" customWidth="1"/>
    <col min="6147" max="6147" width="25.140625" style="1" customWidth="1"/>
    <col min="6148" max="6148" width="4.7109375" style="1" customWidth="1"/>
    <col min="6149" max="6149" width="7.28515625" style="1" customWidth="1"/>
    <col min="6150" max="6150" width="6.5703125" style="1" customWidth="1"/>
    <col min="6151" max="6151" width="6.85546875" style="1" customWidth="1"/>
    <col min="6152" max="6152" width="6.7109375" style="1" customWidth="1"/>
    <col min="6153" max="6153" width="5.7109375" style="1" customWidth="1"/>
    <col min="6154" max="6154" width="6.7109375" style="1" customWidth="1"/>
    <col min="6155" max="6155" width="15.28515625" style="1" customWidth="1"/>
    <col min="6156" max="6156" width="4.7109375" style="1" customWidth="1"/>
    <col min="6157" max="6158" width="7.28515625" style="1" customWidth="1"/>
    <col min="6159" max="6159" width="6.28515625" style="1" customWidth="1"/>
    <col min="6160" max="6160" width="8.85546875" style="1" customWidth="1"/>
    <col min="6161" max="6161" width="8.28515625" style="1" customWidth="1"/>
    <col min="6162" max="6162" width="8.7109375" style="1" customWidth="1"/>
    <col min="6163" max="6163" width="9.140625" style="1"/>
    <col min="6164" max="6165" width="0" style="1" hidden="1" customWidth="1"/>
    <col min="6166" max="6400" width="9.140625" style="1"/>
    <col min="6401" max="6401" width="2.85546875" style="1" customWidth="1"/>
    <col min="6402" max="6402" width="7.42578125" style="1" customWidth="1"/>
    <col min="6403" max="6403" width="25.140625" style="1" customWidth="1"/>
    <col min="6404" max="6404" width="4.7109375" style="1" customWidth="1"/>
    <col min="6405" max="6405" width="7.28515625" style="1" customWidth="1"/>
    <col min="6406" max="6406" width="6.5703125" style="1" customWidth="1"/>
    <col min="6407" max="6407" width="6.85546875" style="1" customWidth="1"/>
    <col min="6408" max="6408" width="6.7109375" style="1" customWidth="1"/>
    <col min="6409" max="6409" width="5.7109375" style="1" customWidth="1"/>
    <col min="6410" max="6410" width="6.7109375" style="1" customWidth="1"/>
    <col min="6411" max="6411" width="15.28515625" style="1" customWidth="1"/>
    <col min="6412" max="6412" width="4.7109375" style="1" customWidth="1"/>
    <col min="6413" max="6414" width="7.28515625" style="1" customWidth="1"/>
    <col min="6415" max="6415" width="6.28515625" style="1" customWidth="1"/>
    <col min="6416" max="6416" width="8.85546875" style="1" customWidth="1"/>
    <col min="6417" max="6417" width="8.28515625" style="1" customWidth="1"/>
    <col min="6418" max="6418" width="8.7109375" style="1" customWidth="1"/>
    <col min="6419" max="6419" width="9.140625" style="1"/>
    <col min="6420" max="6421" width="0" style="1" hidden="1" customWidth="1"/>
    <col min="6422" max="6656" width="9.140625" style="1"/>
    <col min="6657" max="6657" width="2.85546875" style="1" customWidth="1"/>
    <col min="6658" max="6658" width="7.42578125" style="1" customWidth="1"/>
    <col min="6659" max="6659" width="25.140625" style="1" customWidth="1"/>
    <col min="6660" max="6660" width="4.7109375" style="1" customWidth="1"/>
    <col min="6661" max="6661" width="7.28515625" style="1" customWidth="1"/>
    <col min="6662" max="6662" width="6.5703125" style="1" customWidth="1"/>
    <col min="6663" max="6663" width="6.85546875" style="1" customWidth="1"/>
    <col min="6664" max="6664" width="6.7109375" style="1" customWidth="1"/>
    <col min="6665" max="6665" width="5.7109375" style="1" customWidth="1"/>
    <col min="6666" max="6666" width="6.7109375" style="1" customWidth="1"/>
    <col min="6667" max="6667" width="15.28515625" style="1" customWidth="1"/>
    <col min="6668" max="6668" width="4.7109375" style="1" customWidth="1"/>
    <col min="6669" max="6670" width="7.28515625" style="1" customWidth="1"/>
    <col min="6671" max="6671" width="6.28515625" style="1" customWidth="1"/>
    <col min="6672" max="6672" width="8.85546875" style="1" customWidth="1"/>
    <col min="6673" max="6673" width="8.28515625" style="1" customWidth="1"/>
    <col min="6674" max="6674" width="8.7109375" style="1" customWidth="1"/>
    <col min="6675" max="6675" width="9.140625" style="1"/>
    <col min="6676" max="6677" width="0" style="1" hidden="1" customWidth="1"/>
    <col min="6678" max="6912" width="9.140625" style="1"/>
    <col min="6913" max="6913" width="2.85546875" style="1" customWidth="1"/>
    <col min="6914" max="6914" width="7.42578125" style="1" customWidth="1"/>
    <col min="6915" max="6915" width="25.140625" style="1" customWidth="1"/>
    <col min="6916" max="6916" width="4.7109375" style="1" customWidth="1"/>
    <col min="6917" max="6917" width="7.28515625" style="1" customWidth="1"/>
    <col min="6918" max="6918" width="6.5703125" style="1" customWidth="1"/>
    <col min="6919" max="6919" width="6.85546875" style="1" customWidth="1"/>
    <col min="6920" max="6920" width="6.7109375" style="1" customWidth="1"/>
    <col min="6921" max="6921" width="5.7109375" style="1" customWidth="1"/>
    <col min="6922" max="6922" width="6.7109375" style="1" customWidth="1"/>
    <col min="6923" max="6923" width="15.28515625" style="1" customWidth="1"/>
    <col min="6924" max="6924" width="4.7109375" style="1" customWidth="1"/>
    <col min="6925" max="6926" width="7.28515625" style="1" customWidth="1"/>
    <col min="6927" max="6927" width="6.28515625" style="1" customWidth="1"/>
    <col min="6928" max="6928" width="8.85546875" style="1" customWidth="1"/>
    <col min="6929" max="6929" width="8.28515625" style="1" customWidth="1"/>
    <col min="6930" max="6930" width="8.7109375" style="1" customWidth="1"/>
    <col min="6931" max="6931" width="9.140625" style="1"/>
    <col min="6932" max="6933" width="0" style="1" hidden="1" customWidth="1"/>
    <col min="6934" max="7168" width="9.140625" style="1"/>
    <col min="7169" max="7169" width="2.85546875" style="1" customWidth="1"/>
    <col min="7170" max="7170" width="7.42578125" style="1" customWidth="1"/>
    <col min="7171" max="7171" width="25.140625" style="1" customWidth="1"/>
    <col min="7172" max="7172" width="4.7109375" style="1" customWidth="1"/>
    <col min="7173" max="7173" width="7.28515625" style="1" customWidth="1"/>
    <col min="7174" max="7174" width="6.5703125" style="1" customWidth="1"/>
    <col min="7175" max="7175" width="6.85546875" style="1" customWidth="1"/>
    <col min="7176" max="7176" width="6.7109375" style="1" customWidth="1"/>
    <col min="7177" max="7177" width="5.7109375" style="1" customWidth="1"/>
    <col min="7178" max="7178" width="6.7109375" style="1" customWidth="1"/>
    <col min="7179" max="7179" width="15.28515625" style="1" customWidth="1"/>
    <col min="7180" max="7180" width="4.7109375" style="1" customWidth="1"/>
    <col min="7181" max="7182" width="7.28515625" style="1" customWidth="1"/>
    <col min="7183" max="7183" width="6.28515625" style="1" customWidth="1"/>
    <col min="7184" max="7184" width="8.85546875" style="1" customWidth="1"/>
    <col min="7185" max="7185" width="8.28515625" style="1" customWidth="1"/>
    <col min="7186" max="7186" width="8.7109375" style="1" customWidth="1"/>
    <col min="7187" max="7187" width="9.140625" style="1"/>
    <col min="7188" max="7189" width="0" style="1" hidden="1" customWidth="1"/>
    <col min="7190" max="7424" width="9.140625" style="1"/>
    <col min="7425" max="7425" width="2.85546875" style="1" customWidth="1"/>
    <col min="7426" max="7426" width="7.42578125" style="1" customWidth="1"/>
    <col min="7427" max="7427" width="25.140625" style="1" customWidth="1"/>
    <col min="7428" max="7428" width="4.7109375" style="1" customWidth="1"/>
    <col min="7429" max="7429" width="7.28515625" style="1" customWidth="1"/>
    <col min="7430" max="7430" width="6.5703125" style="1" customWidth="1"/>
    <col min="7431" max="7431" width="6.85546875" style="1" customWidth="1"/>
    <col min="7432" max="7432" width="6.7109375" style="1" customWidth="1"/>
    <col min="7433" max="7433" width="5.7109375" style="1" customWidth="1"/>
    <col min="7434" max="7434" width="6.7109375" style="1" customWidth="1"/>
    <col min="7435" max="7435" width="15.28515625" style="1" customWidth="1"/>
    <col min="7436" max="7436" width="4.7109375" style="1" customWidth="1"/>
    <col min="7437" max="7438" width="7.28515625" style="1" customWidth="1"/>
    <col min="7439" max="7439" width="6.28515625" style="1" customWidth="1"/>
    <col min="7440" max="7440" width="8.85546875" style="1" customWidth="1"/>
    <col min="7441" max="7441" width="8.28515625" style="1" customWidth="1"/>
    <col min="7442" max="7442" width="8.7109375" style="1" customWidth="1"/>
    <col min="7443" max="7443" width="9.140625" style="1"/>
    <col min="7444" max="7445" width="0" style="1" hidden="1" customWidth="1"/>
    <col min="7446" max="7680" width="9.140625" style="1"/>
    <col min="7681" max="7681" width="2.85546875" style="1" customWidth="1"/>
    <col min="7682" max="7682" width="7.42578125" style="1" customWidth="1"/>
    <col min="7683" max="7683" width="25.140625" style="1" customWidth="1"/>
    <col min="7684" max="7684" width="4.7109375" style="1" customWidth="1"/>
    <col min="7685" max="7685" width="7.28515625" style="1" customWidth="1"/>
    <col min="7686" max="7686" width="6.5703125" style="1" customWidth="1"/>
    <col min="7687" max="7687" width="6.85546875" style="1" customWidth="1"/>
    <col min="7688" max="7688" width="6.7109375" style="1" customWidth="1"/>
    <col min="7689" max="7689" width="5.7109375" style="1" customWidth="1"/>
    <col min="7690" max="7690" width="6.7109375" style="1" customWidth="1"/>
    <col min="7691" max="7691" width="15.28515625" style="1" customWidth="1"/>
    <col min="7692" max="7692" width="4.7109375" style="1" customWidth="1"/>
    <col min="7693" max="7694" width="7.28515625" style="1" customWidth="1"/>
    <col min="7695" max="7695" width="6.28515625" style="1" customWidth="1"/>
    <col min="7696" max="7696" width="8.85546875" style="1" customWidth="1"/>
    <col min="7697" max="7697" width="8.28515625" style="1" customWidth="1"/>
    <col min="7698" max="7698" width="8.7109375" style="1" customWidth="1"/>
    <col min="7699" max="7699" width="9.140625" style="1"/>
    <col min="7700" max="7701" width="0" style="1" hidden="1" customWidth="1"/>
    <col min="7702" max="7936" width="9.140625" style="1"/>
    <col min="7937" max="7937" width="2.85546875" style="1" customWidth="1"/>
    <col min="7938" max="7938" width="7.42578125" style="1" customWidth="1"/>
    <col min="7939" max="7939" width="25.140625" style="1" customWidth="1"/>
    <col min="7940" max="7940" width="4.7109375" style="1" customWidth="1"/>
    <col min="7941" max="7941" width="7.28515625" style="1" customWidth="1"/>
    <col min="7942" max="7942" width="6.5703125" style="1" customWidth="1"/>
    <col min="7943" max="7943" width="6.85546875" style="1" customWidth="1"/>
    <col min="7944" max="7944" width="6.7109375" style="1" customWidth="1"/>
    <col min="7945" max="7945" width="5.7109375" style="1" customWidth="1"/>
    <col min="7946" max="7946" width="6.7109375" style="1" customWidth="1"/>
    <col min="7947" max="7947" width="15.28515625" style="1" customWidth="1"/>
    <col min="7948" max="7948" width="4.7109375" style="1" customWidth="1"/>
    <col min="7949" max="7950" width="7.28515625" style="1" customWidth="1"/>
    <col min="7951" max="7951" width="6.28515625" style="1" customWidth="1"/>
    <col min="7952" max="7952" width="8.85546875" style="1" customWidth="1"/>
    <col min="7953" max="7953" width="8.28515625" style="1" customWidth="1"/>
    <col min="7954" max="7954" width="8.7109375" style="1" customWidth="1"/>
    <col min="7955" max="7955" width="9.140625" style="1"/>
    <col min="7956" max="7957" width="0" style="1" hidden="1" customWidth="1"/>
    <col min="7958" max="8192" width="9.140625" style="1"/>
    <col min="8193" max="8193" width="2.85546875" style="1" customWidth="1"/>
    <col min="8194" max="8194" width="7.42578125" style="1" customWidth="1"/>
    <col min="8195" max="8195" width="25.140625" style="1" customWidth="1"/>
    <col min="8196" max="8196" width="4.7109375" style="1" customWidth="1"/>
    <col min="8197" max="8197" width="7.28515625" style="1" customWidth="1"/>
    <col min="8198" max="8198" width="6.5703125" style="1" customWidth="1"/>
    <col min="8199" max="8199" width="6.85546875" style="1" customWidth="1"/>
    <col min="8200" max="8200" width="6.7109375" style="1" customWidth="1"/>
    <col min="8201" max="8201" width="5.7109375" style="1" customWidth="1"/>
    <col min="8202" max="8202" width="6.7109375" style="1" customWidth="1"/>
    <col min="8203" max="8203" width="15.28515625" style="1" customWidth="1"/>
    <col min="8204" max="8204" width="4.7109375" style="1" customWidth="1"/>
    <col min="8205" max="8206" width="7.28515625" style="1" customWidth="1"/>
    <col min="8207" max="8207" width="6.28515625" style="1" customWidth="1"/>
    <col min="8208" max="8208" width="8.85546875" style="1" customWidth="1"/>
    <col min="8209" max="8209" width="8.28515625" style="1" customWidth="1"/>
    <col min="8210" max="8210" width="8.7109375" style="1" customWidth="1"/>
    <col min="8211" max="8211" width="9.140625" style="1"/>
    <col min="8212" max="8213" width="0" style="1" hidden="1" customWidth="1"/>
    <col min="8214" max="8448" width="9.140625" style="1"/>
    <col min="8449" max="8449" width="2.85546875" style="1" customWidth="1"/>
    <col min="8450" max="8450" width="7.42578125" style="1" customWidth="1"/>
    <col min="8451" max="8451" width="25.140625" style="1" customWidth="1"/>
    <col min="8452" max="8452" width="4.7109375" style="1" customWidth="1"/>
    <col min="8453" max="8453" width="7.28515625" style="1" customWidth="1"/>
    <col min="8454" max="8454" width="6.5703125" style="1" customWidth="1"/>
    <col min="8455" max="8455" width="6.85546875" style="1" customWidth="1"/>
    <col min="8456" max="8456" width="6.7109375" style="1" customWidth="1"/>
    <col min="8457" max="8457" width="5.7109375" style="1" customWidth="1"/>
    <col min="8458" max="8458" width="6.7109375" style="1" customWidth="1"/>
    <col min="8459" max="8459" width="15.28515625" style="1" customWidth="1"/>
    <col min="8460" max="8460" width="4.7109375" style="1" customWidth="1"/>
    <col min="8461" max="8462" width="7.28515625" style="1" customWidth="1"/>
    <col min="8463" max="8463" width="6.28515625" style="1" customWidth="1"/>
    <col min="8464" max="8464" width="8.85546875" style="1" customWidth="1"/>
    <col min="8465" max="8465" width="8.28515625" style="1" customWidth="1"/>
    <col min="8466" max="8466" width="8.7109375" style="1" customWidth="1"/>
    <col min="8467" max="8467" width="9.140625" style="1"/>
    <col min="8468" max="8469" width="0" style="1" hidden="1" customWidth="1"/>
    <col min="8470" max="8704" width="9.140625" style="1"/>
    <col min="8705" max="8705" width="2.85546875" style="1" customWidth="1"/>
    <col min="8706" max="8706" width="7.42578125" style="1" customWidth="1"/>
    <col min="8707" max="8707" width="25.140625" style="1" customWidth="1"/>
    <col min="8708" max="8708" width="4.7109375" style="1" customWidth="1"/>
    <col min="8709" max="8709" width="7.28515625" style="1" customWidth="1"/>
    <col min="8710" max="8710" width="6.5703125" style="1" customWidth="1"/>
    <col min="8711" max="8711" width="6.85546875" style="1" customWidth="1"/>
    <col min="8712" max="8712" width="6.7109375" style="1" customWidth="1"/>
    <col min="8713" max="8713" width="5.7109375" style="1" customWidth="1"/>
    <col min="8714" max="8714" width="6.7109375" style="1" customWidth="1"/>
    <col min="8715" max="8715" width="15.28515625" style="1" customWidth="1"/>
    <col min="8716" max="8716" width="4.7109375" style="1" customWidth="1"/>
    <col min="8717" max="8718" width="7.28515625" style="1" customWidth="1"/>
    <col min="8719" max="8719" width="6.28515625" style="1" customWidth="1"/>
    <col min="8720" max="8720" width="8.85546875" style="1" customWidth="1"/>
    <col min="8721" max="8721" width="8.28515625" style="1" customWidth="1"/>
    <col min="8722" max="8722" width="8.7109375" style="1" customWidth="1"/>
    <col min="8723" max="8723" width="9.140625" style="1"/>
    <col min="8724" max="8725" width="0" style="1" hidden="1" customWidth="1"/>
    <col min="8726" max="8960" width="9.140625" style="1"/>
    <col min="8961" max="8961" width="2.85546875" style="1" customWidth="1"/>
    <col min="8962" max="8962" width="7.42578125" style="1" customWidth="1"/>
    <col min="8963" max="8963" width="25.140625" style="1" customWidth="1"/>
    <col min="8964" max="8964" width="4.7109375" style="1" customWidth="1"/>
    <col min="8965" max="8965" width="7.28515625" style="1" customWidth="1"/>
    <col min="8966" max="8966" width="6.5703125" style="1" customWidth="1"/>
    <col min="8967" max="8967" width="6.85546875" style="1" customWidth="1"/>
    <col min="8968" max="8968" width="6.7109375" style="1" customWidth="1"/>
    <col min="8969" max="8969" width="5.7109375" style="1" customWidth="1"/>
    <col min="8970" max="8970" width="6.7109375" style="1" customWidth="1"/>
    <col min="8971" max="8971" width="15.28515625" style="1" customWidth="1"/>
    <col min="8972" max="8972" width="4.7109375" style="1" customWidth="1"/>
    <col min="8973" max="8974" width="7.28515625" style="1" customWidth="1"/>
    <col min="8975" max="8975" width="6.28515625" style="1" customWidth="1"/>
    <col min="8976" max="8976" width="8.85546875" style="1" customWidth="1"/>
    <col min="8977" max="8977" width="8.28515625" style="1" customWidth="1"/>
    <col min="8978" max="8978" width="8.7109375" style="1" customWidth="1"/>
    <col min="8979" max="8979" width="9.140625" style="1"/>
    <col min="8980" max="8981" width="0" style="1" hidden="1" customWidth="1"/>
    <col min="8982" max="9216" width="9.140625" style="1"/>
    <col min="9217" max="9217" width="2.85546875" style="1" customWidth="1"/>
    <col min="9218" max="9218" width="7.42578125" style="1" customWidth="1"/>
    <col min="9219" max="9219" width="25.140625" style="1" customWidth="1"/>
    <col min="9220" max="9220" width="4.7109375" style="1" customWidth="1"/>
    <col min="9221" max="9221" width="7.28515625" style="1" customWidth="1"/>
    <col min="9222" max="9222" width="6.5703125" style="1" customWidth="1"/>
    <col min="9223" max="9223" width="6.85546875" style="1" customWidth="1"/>
    <col min="9224" max="9224" width="6.7109375" style="1" customWidth="1"/>
    <col min="9225" max="9225" width="5.7109375" style="1" customWidth="1"/>
    <col min="9226" max="9226" width="6.7109375" style="1" customWidth="1"/>
    <col min="9227" max="9227" width="15.28515625" style="1" customWidth="1"/>
    <col min="9228" max="9228" width="4.7109375" style="1" customWidth="1"/>
    <col min="9229" max="9230" width="7.28515625" style="1" customWidth="1"/>
    <col min="9231" max="9231" width="6.28515625" style="1" customWidth="1"/>
    <col min="9232" max="9232" width="8.85546875" style="1" customWidth="1"/>
    <col min="9233" max="9233" width="8.28515625" style="1" customWidth="1"/>
    <col min="9234" max="9234" width="8.7109375" style="1" customWidth="1"/>
    <col min="9235" max="9235" width="9.140625" style="1"/>
    <col min="9236" max="9237" width="0" style="1" hidden="1" customWidth="1"/>
    <col min="9238" max="9472" width="9.140625" style="1"/>
    <col min="9473" max="9473" width="2.85546875" style="1" customWidth="1"/>
    <col min="9474" max="9474" width="7.42578125" style="1" customWidth="1"/>
    <col min="9475" max="9475" width="25.140625" style="1" customWidth="1"/>
    <col min="9476" max="9476" width="4.7109375" style="1" customWidth="1"/>
    <col min="9477" max="9477" width="7.28515625" style="1" customWidth="1"/>
    <col min="9478" max="9478" width="6.5703125" style="1" customWidth="1"/>
    <col min="9479" max="9479" width="6.85546875" style="1" customWidth="1"/>
    <col min="9480" max="9480" width="6.7109375" style="1" customWidth="1"/>
    <col min="9481" max="9481" width="5.7109375" style="1" customWidth="1"/>
    <col min="9482" max="9482" width="6.7109375" style="1" customWidth="1"/>
    <col min="9483" max="9483" width="15.28515625" style="1" customWidth="1"/>
    <col min="9484" max="9484" width="4.7109375" style="1" customWidth="1"/>
    <col min="9485" max="9486" width="7.28515625" style="1" customWidth="1"/>
    <col min="9487" max="9487" width="6.28515625" style="1" customWidth="1"/>
    <col min="9488" max="9488" width="8.85546875" style="1" customWidth="1"/>
    <col min="9489" max="9489" width="8.28515625" style="1" customWidth="1"/>
    <col min="9490" max="9490" width="8.7109375" style="1" customWidth="1"/>
    <col min="9491" max="9491" width="9.140625" style="1"/>
    <col min="9492" max="9493" width="0" style="1" hidden="1" customWidth="1"/>
    <col min="9494" max="9728" width="9.140625" style="1"/>
    <col min="9729" max="9729" width="2.85546875" style="1" customWidth="1"/>
    <col min="9730" max="9730" width="7.42578125" style="1" customWidth="1"/>
    <col min="9731" max="9731" width="25.140625" style="1" customWidth="1"/>
    <col min="9732" max="9732" width="4.7109375" style="1" customWidth="1"/>
    <col min="9733" max="9733" width="7.28515625" style="1" customWidth="1"/>
    <col min="9734" max="9734" width="6.5703125" style="1" customWidth="1"/>
    <col min="9735" max="9735" width="6.85546875" style="1" customWidth="1"/>
    <col min="9736" max="9736" width="6.7109375" style="1" customWidth="1"/>
    <col min="9737" max="9737" width="5.7109375" style="1" customWidth="1"/>
    <col min="9738" max="9738" width="6.7109375" style="1" customWidth="1"/>
    <col min="9739" max="9739" width="15.28515625" style="1" customWidth="1"/>
    <col min="9740" max="9740" width="4.7109375" style="1" customWidth="1"/>
    <col min="9741" max="9742" width="7.28515625" style="1" customWidth="1"/>
    <col min="9743" max="9743" width="6.28515625" style="1" customWidth="1"/>
    <col min="9744" max="9744" width="8.85546875" style="1" customWidth="1"/>
    <col min="9745" max="9745" width="8.28515625" style="1" customWidth="1"/>
    <col min="9746" max="9746" width="8.7109375" style="1" customWidth="1"/>
    <col min="9747" max="9747" width="9.140625" style="1"/>
    <col min="9748" max="9749" width="0" style="1" hidden="1" customWidth="1"/>
    <col min="9750" max="9984" width="9.140625" style="1"/>
    <col min="9985" max="9985" width="2.85546875" style="1" customWidth="1"/>
    <col min="9986" max="9986" width="7.42578125" style="1" customWidth="1"/>
    <col min="9987" max="9987" width="25.140625" style="1" customWidth="1"/>
    <col min="9988" max="9988" width="4.7109375" style="1" customWidth="1"/>
    <col min="9989" max="9989" width="7.28515625" style="1" customWidth="1"/>
    <col min="9990" max="9990" width="6.5703125" style="1" customWidth="1"/>
    <col min="9991" max="9991" width="6.85546875" style="1" customWidth="1"/>
    <col min="9992" max="9992" width="6.7109375" style="1" customWidth="1"/>
    <col min="9993" max="9993" width="5.7109375" style="1" customWidth="1"/>
    <col min="9994" max="9994" width="6.7109375" style="1" customWidth="1"/>
    <col min="9995" max="9995" width="15.28515625" style="1" customWidth="1"/>
    <col min="9996" max="9996" width="4.7109375" style="1" customWidth="1"/>
    <col min="9997" max="9998" width="7.28515625" style="1" customWidth="1"/>
    <col min="9999" max="9999" width="6.28515625" style="1" customWidth="1"/>
    <col min="10000" max="10000" width="8.85546875" style="1" customWidth="1"/>
    <col min="10001" max="10001" width="8.28515625" style="1" customWidth="1"/>
    <col min="10002" max="10002" width="8.7109375" style="1" customWidth="1"/>
    <col min="10003" max="10003" width="9.140625" style="1"/>
    <col min="10004" max="10005" width="0" style="1" hidden="1" customWidth="1"/>
    <col min="10006" max="10240" width="9.140625" style="1"/>
    <col min="10241" max="10241" width="2.85546875" style="1" customWidth="1"/>
    <col min="10242" max="10242" width="7.42578125" style="1" customWidth="1"/>
    <col min="10243" max="10243" width="25.140625" style="1" customWidth="1"/>
    <col min="10244" max="10244" width="4.7109375" style="1" customWidth="1"/>
    <col min="10245" max="10245" width="7.28515625" style="1" customWidth="1"/>
    <col min="10246" max="10246" width="6.5703125" style="1" customWidth="1"/>
    <col min="10247" max="10247" width="6.85546875" style="1" customWidth="1"/>
    <col min="10248" max="10248" width="6.7109375" style="1" customWidth="1"/>
    <col min="10249" max="10249" width="5.7109375" style="1" customWidth="1"/>
    <col min="10250" max="10250" width="6.7109375" style="1" customWidth="1"/>
    <col min="10251" max="10251" width="15.28515625" style="1" customWidth="1"/>
    <col min="10252" max="10252" width="4.7109375" style="1" customWidth="1"/>
    <col min="10253" max="10254" width="7.28515625" style="1" customWidth="1"/>
    <col min="10255" max="10255" width="6.28515625" style="1" customWidth="1"/>
    <col min="10256" max="10256" width="8.85546875" style="1" customWidth="1"/>
    <col min="10257" max="10257" width="8.28515625" style="1" customWidth="1"/>
    <col min="10258" max="10258" width="8.7109375" style="1" customWidth="1"/>
    <col min="10259" max="10259" width="9.140625" style="1"/>
    <col min="10260" max="10261" width="0" style="1" hidden="1" customWidth="1"/>
    <col min="10262" max="10496" width="9.140625" style="1"/>
    <col min="10497" max="10497" width="2.85546875" style="1" customWidth="1"/>
    <col min="10498" max="10498" width="7.42578125" style="1" customWidth="1"/>
    <col min="10499" max="10499" width="25.140625" style="1" customWidth="1"/>
    <col min="10500" max="10500" width="4.7109375" style="1" customWidth="1"/>
    <col min="10501" max="10501" width="7.28515625" style="1" customWidth="1"/>
    <col min="10502" max="10502" width="6.5703125" style="1" customWidth="1"/>
    <col min="10503" max="10503" width="6.85546875" style="1" customWidth="1"/>
    <col min="10504" max="10504" width="6.7109375" style="1" customWidth="1"/>
    <col min="10505" max="10505" width="5.7109375" style="1" customWidth="1"/>
    <col min="10506" max="10506" width="6.7109375" style="1" customWidth="1"/>
    <col min="10507" max="10507" width="15.28515625" style="1" customWidth="1"/>
    <col min="10508" max="10508" width="4.7109375" style="1" customWidth="1"/>
    <col min="10509" max="10510" width="7.28515625" style="1" customWidth="1"/>
    <col min="10511" max="10511" width="6.28515625" style="1" customWidth="1"/>
    <col min="10512" max="10512" width="8.85546875" style="1" customWidth="1"/>
    <col min="10513" max="10513" width="8.28515625" style="1" customWidth="1"/>
    <col min="10514" max="10514" width="8.7109375" style="1" customWidth="1"/>
    <col min="10515" max="10515" width="9.140625" style="1"/>
    <col min="10516" max="10517" width="0" style="1" hidden="1" customWidth="1"/>
    <col min="10518" max="10752" width="9.140625" style="1"/>
    <col min="10753" max="10753" width="2.85546875" style="1" customWidth="1"/>
    <col min="10754" max="10754" width="7.42578125" style="1" customWidth="1"/>
    <col min="10755" max="10755" width="25.140625" style="1" customWidth="1"/>
    <col min="10756" max="10756" width="4.7109375" style="1" customWidth="1"/>
    <col min="10757" max="10757" width="7.28515625" style="1" customWidth="1"/>
    <col min="10758" max="10758" width="6.5703125" style="1" customWidth="1"/>
    <col min="10759" max="10759" width="6.85546875" style="1" customWidth="1"/>
    <col min="10760" max="10760" width="6.7109375" style="1" customWidth="1"/>
    <col min="10761" max="10761" width="5.7109375" style="1" customWidth="1"/>
    <col min="10762" max="10762" width="6.7109375" style="1" customWidth="1"/>
    <col min="10763" max="10763" width="15.28515625" style="1" customWidth="1"/>
    <col min="10764" max="10764" width="4.7109375" style="1" customWidth="1"/>
    <col min="10765" max="10766" width="7.28515625" style="1" customWidth="1"/>
    <col min="10767" max="10767" width="6.28515625" style="1" customWidth="1"/>
    <col min="10768" max="10768" width="8.85546875" style="1" customWidth="1"/>
    <col min="10769" max="10769" width="8.28515625" style="1" customWidth="1"/>
    <col min="10770" max="10770" width="8.7109375" style="1" customWidth="1"/>
    <col min="10771" max="10771" width="9.140625" style="1"/>
    <col min="10772" max="10773" width="0" style="1" hidden="1" customWidth="1"/>
    <col min="10774" max="11008" width="9.140625" style="1"/>
    <col min="11009" max="11009" width="2.85546875" style="1" customWidth="1"/>
    <col min="11010" max="11010" width="7.42578125" style="1" customWidth="1"/>
    <col min="11011" max="11011" width="25.140625" style="1" customWidth="1"/>
    <col min="11012" max="11012" width="4.7109375" style="1" customWidth="1"/>
    <col min="11013" max="11013" width="7.28515625" style="1" customWidth="1"/>
    <col min="11014" max="11014" width="6.5703125" style="1" customWidth="1"/>
    <col min="11015" max="11015" width="6.85546875" style="1" customWidth="1"/>
    <col min="11016" max="11016" width="6.7109375" style="1" customWidth="1"/>
    <col min="11017" max="11017" width="5.7109375" style="1" customWidth="1"/>
    <col min="11018" max="11018" width="6.7109375" style="1" customWidth="1"/>
    <col min="11019" max="11019" width="15.28515625" style="1" customWidth="1"/>
    <col min="11020" max="11020" width="4.7109375" style="1" customWidth="1"/>
    <col min="11021" max="11022" width="7.28515625" style="1" customWidth="1"/>
    <col min="11023" max="11023" width="6.28515625" style="1" customWidth="1"/>
    <col min="11024" max="11024" width="8.85546875" style="1" customWidth="1"/>
    <col min="11025" max="11025" width="8.28515625" style="1" customWidth="1"/>
    <col min="11026" max="11026" width="8.7109375" style="1" customWidth="1"/>
    <col min="11027" max="11027" width="9.140625" style="1"/>
    <col min="11028" max="11029" width="0" style="1" hidden="1" customWidth="1"/>
    <col min="11030" max="11264" width="9.140625" style="1"/>
    <col min="11265" max="11265" width="2.85546875" style="1" customWidth="1"/>
    <col min="11266" max="11266" width="7.42578125" style="1" customWidth="1"/>
    <col min="11267" max="11267" width="25.140625" style="1" customWidth="1"/>
    <col min="11268" max="11268" width="4.7109375" style="1" customWidth="1"/>
    <col min="11269" max="11269" width="7.28515625" style="1" customWidth="1"/>
    <col min="11270" max="11270" width="6.5703125" style="1" customWidth="1"/>
    <col min="11271" max="11271" width="6.85546875" style="1" customWidth="1"/>
    <col min="11272" max="11272" width="6.7109375" style="1" customWidth="1"/>
    <col min="11273" max="11273" width="5.7109375" style="1" customWidth="1"/>
    <col min="11274" max="11274" width="6.7109375" style="1" customWidth="1"/>
    <col min="11275" max="11275" width="15.28515625" style="1" customWidth="1"/>
    <col min="11276" max="11276" width="4.7109375" style="1" customWidth="1"/>
    <col min="11277" max="11278" width="7.28515625" style="1" customWidth="1"/>
    <col min="11279" max="11279" width="6.28515625" style="1" customWidth="1"/>
    <col min="11280" max="11280" width="8.85546875" style="1" customWidth="1"/>
    <col min="11281" max="11281" width="8.28515625" style="1" customWidth="1"/>
    <col min="11282" max="11282" width="8.7109375" style="1" customWidth="1"/>
    <col min="11283" max="11283" width="9.140625" style="1"/>
    <col min="11284" max="11285" width="0" style="1" hidden="1" customWidth="1"/>
    <col min="11286" max="11520" width="9.140625" style="1"/>
    <col min="11521" max="11521" width="2.85546875" style="1" customWidth="1"/>
    <col min="11522" max="11522" width="7.42578125" style="1" customWidth="1"/>
    <col min="11523" max="11523" width="25.140625" style="1" customWidth="1"/>
    <col min="11524" max="11524" width="4.7109375" style="1" customWidth="1"/>
    <col min="11525" max="11525" width="7.28515625" style="1" customWidth="1"/>
    <col min="11526" max="11526" width="6.5703125" style="1" customWidth="1"/>
    <col min="11527" max="11527" width="6.85546875" style="1" customWidth="1"/>
    <col min="11528" max="11528" width="6.7109375" style="1" customWidth="1"/>
    <col min="11529" max="11529" width="5.7109375" style="1" customWidth="1"/>
    <col min="11530" max="11530" width="6.7109375" style="1" customWidth="1"/>
    <col min="11531" max="11531" width="15.28515625" style="1" customWidth="1"/>
    <col min="11532" max="11532" width="4.7109375" style="1" customWidth="1"/>
    <col min="11533" max="11534" width="7.28515625" style="1" customWidth="1"/>
    <col min="11535" max="11535" width="6.28515625" style="1" customWidth="1"/>
    <col min="11536" max="11536" width="8.85546875" style="1" customWidth="1"/>
    <col min="11537" max="11537" width="8.28515625" style="1" customWidth="1"/>
    <col min="11538" max="11538" width="8.7109375" style="1" customWidth="1"/>
    <col min="11539" max="11539" width="9.140625" style="1"/>
    <col min="11540" max="11541" width="0" style="1" hidden="1" customWidth="1"/>
    <col min="11542" max="11776" width="9.140625" style="1"/>
    <col min="11777" max="11777" width="2.85546875" style="1" customWidth="1"/>
    <col min="11778" max="11778" width="7.42578125" style="1" customWidth="1"/>
    <col min="11779" max="11779" width="25.140625" style="1" customWidth="1"/>
    <col min="11780" max="11780" width="4.7109375" style="1" customWidth="1"/>
    <col min="11781" max="11781" width="7.28515625" style="1" customWidth="1"/>
    <col min="11782" max="11782" width="6.5703125" style="1" customWidth="1"/>
    <col min="11783" max="11783" width="6.85546875" style="1" customWidth="1"/>
    <col min="11784" max="11784" width="6.7109375" style="1" customWidth="1"/>
    <col min="11785" max="11785" width="5.7109375" style="1" customWidth="1"/>
    <col min="11786" max="11786" width="6.7109375" style="1" customWidth="1"/>
    <col min="11787" max="11787" width="15.28515625" style="1" customWidth="1"/>
    <col min="11788" max="11788" width="4.7109375" style="1" customWidth="1"/>
    <col min="11789" max="11790" width="7.28515625" style="1" customWidth="1"/>
    <col min="11791" max="11791" width="6.28515625" style="1" customWidth="1"/>
    <col min="11792" max="11792" width="8.85546875" style="1" customWidth="1"/>
    <col min="11793" max="11793" width="8.28515625" style="1" customWidth="1"/>
    <col min="11794" max="11794" width="8.7109375" style="1" customWidth="1"/>
    <col min="11795" max="11795" width="9.140625" style="1"/>
    <col min="11796" max="11797" width="0" style="1" hidden="1" customWidth="1"/>
    <col min="11798" max="12032" width="9.140625" style="1"/>
    <col min="12033" max="12033" width="2.85546875" style="1" customWidth="1"/>
    <col min="12034" max="12034" width="7.42578125" style="1" customWidth="1"/>
    <col min="12035" max="12035" width="25.140625" style="1" customWidth="1"/>
    <col min="12036" max="12036" width="4.7109375" style="1" customWidth="1"/>
    <col min="12037" max="12037" width="7.28515625" style="1" customWidth="1"/>
    <col min="12038" max="12038" width="6.5703125" style="1" customWidth="1"/>
    <col min="12039" max="12039" width="6.85546875" style="1" customWidth="1"/>
    <col min="12040" max="12040" width="6.7109375" style="1" customWidth="1"/>
    <col min="12041" max="12041" width="5.7109375" style="1" customWidth="1"/>
    <col min="12042" max="12042" width="6.7109375" style="1" customWidth="1"/>
    <col min="12043" max="12043" width="15.28515625" style="1" customWidth="1"/>
    <col min="12044" max="12044" width="4.7109375" style="1" customWidth="1"/>
    <col min="12045" max="12046" width="7.28515625" style="1" customWidth="1"/>
    <col min="12047" max="12047" width="6.28515625" style="1" customWidth="1"/>
    <col min="12048" max="12048" width="8.85546875" style="1" customWidth="1"/>
    <col min="12049" max="12049" width="8.28515625" style="1" customWidth="1"/>
    <col min="12050" max="12050" width="8.7109375" style="1" customWidth="1"/>
    <col min="12051" max="12051" width="9.140625" style="1"/>
    <col min="12052" max="12053" width="0" style="1" hidden="1" customWidth="1"/>
    <col min="12054" max="12288" width="9.140625" style="1"/>
    <col min="12289" max="12289" width="2.85546875" style="1" customWidth="1"/>
    <col min="12290" max="12290" width="7.42578125" style="1" customWidth="1"/>
    <col min="12291" max="12291" width="25.140625" style="1" customWidth="1"/>
    <col min="12292" max="12292" width="4.7109375" style="1" customWidth="1"/>
    <col min="12293" max="12293" width="7.28515625" style="1" customWidth="1"/>
    <col min="12294" max="12294" width="6.5703125" style="1" customWidth="1"/>
    <col min="12295" max="12295" width="6.85546875" style="1" customWidth="1"/>
    <col min="12296" max="12296" width="6.7109375" style="1" customWidth="1"/>
    <col min="12297" max="12297" width="5.7109375" style="1" customWidth="1"/>
    <col min="12298" max="12298" width="6.7109375" style="1" customWidth="1"/>
    <col min="12299" max="12299" width="15.28515625" style="1" customWidth="1"/>
    <col min="12300" max="12300" width="4.7109375" style="1" customWidth="1"/>
    <col min="12301" max="12302" width="7.28515625" style="1" customWidth="1"/>
    <col min="12303" max="12303" width="6.28515625" style="1" customWidth="1"/>
    <col min="12304" max="12304" width="8.85546875" style="1" customWidth="1"/>
    <col min="12305" max="12305" width="8.28515625" style="1" customWidth="1"/>
    <col min="12306" max="12306" width="8.7109375" style="1" customWidth="1"/>
    <col min="12307" max="12307" width="9.140625" style="1"/>
    <col min="12308" max="12309" width="0" style="1" hidden="1" customWidth="1"/>
    <col min="12310" max="12544" width="9.140625" style="1"/>
    <col min="12545" max="12545" width="2.85546875" style="1" customWidth="1"/>
    <col min="12546" max="12546" width="7.42578125" style="1" customWidth="1"/>
    <col min="12547" max="12547" width="25.140625" style="1" customWidth="1"/>
    <col min="12548" max="12548" width="4.7109375" style="1" customWidth="1"/>
    <col min="12549" max="12549" width="7.28515625" style="1" customWidth="1"/>
    <col min="12550" max="12550" width="6.5703125" style="1" customWidth="1"/>
    <col min="12551" max="12551" width="6.85546875" style="1" customWidth="1"/>
    <col min="12552" max="12552" width="6.7109375" style="1" customWidth="1"/>
    <col min="12553" max="12553" width="5.7109375" style="1" customWidth="1"/>
    <col min="12554" max="12554" width="6.7109375" style="1" customWidth="1"/>
    <col min="12555" max="12555" width="15.28515625" style="1" customWidth="1"/>
    <col min="12556" max="12556" width="4.7109375" style="1" customWidth="1"/>
    <col min="12557" max="12558" width="7.28515625" style="1" customWidth="1"/>
    <col min="12559" max="12559" width="6.28515625" style="1" customWidth="1"/>
    <col min="12560" max="12560" width="8.85546875" style="1" customWidth="1"/>
    <col min="12561" max="12561" width="8.28515625" style="1" customWidth="1"/>
    <col min="12562" max="12562" width="8.7109375" style="1" customWidth="1"/>
    <col min="12563" max="12563" width="9.140625" style="1"/>
    <col min="12564" max="12565" width="0" style="1" hidden="1" customWidth="1"/>
    <col min="12566" max="12800" width="9.140625" style="1"/>
    <col min="12801" max="12801" width="2.85546875" style="1" customWidth="1"/>
    <col min="12802" max="12802" width="7.42578125" style="1" customWidth="1"/>
    <col min="12803" max="12803" width="25.140625" style="1" customWidth="1"/>
    <col min="12804" max="12804" width="4.7109375" style="1" customWidth="1"/>
    <col min="12805" max="12805" width="7.28515625" style="1" customWidth="1"/>
    <col min="12806" max="12806" width="6.5703125" style="1" customWidth="1"/>
    <col min="12807" max="12807" width="6.85546875" style="1" customWidth="1"/>
    <col min="12808" max="12808" width="6.7109375" style="1" customWidth="1"/>
    <col min="12809" max="12809" width="5.7109375" style="1" customWidth="1"/>
    <col min="12810" max="12810" width="6.7109375" style="1" customWidth="1"/>
    <col min="12811" max="12811" width="15.28515625" style="1" customWidth="1"/>
    <col min="12812" max="12812" width="4.7109375" style="1" customWidth="1"/>
    <col min="12813" max="12814" width="7.28515625" style="1" customWidth="1"/>
    <col min="12815" max="12815" width="6.28515625" style="1" customWidth="1"/>
    <col min="12816" max="12816" width="8.85546875" style="1" customWidth="1"/>
    <col min="12817" max="12817" width="8.28515625" style="1" customWidth="1"/>
    <col min="12818" max="12818" width="8.7109375" style="1" customWidth="1"/>
    <col min="12819" max="12819" width="9.140625" style="1"/>
    <col min="12820" max="12821" width="0" style="1" hidden="1" customWidth="1"/>
    <col min="12822" max="13056" width="9.140625" style="1"/>
    <col min="13057" max="13057" width="2.85546875" style="1" customWidth="1"/>
    <col min="13058" max="13058" width="7.42578125" style="1" customWidth="1"/>
    <col min="13059" max="13059" width="25.140625" style="1" customWidth="1"/>
    <col min="13060" max="13060" width="4.7109375" style="1" customWidth="1"/>
    <col min="13061" max="13061" width="7.28515625" style="1" customWidth="1"/>
    <col min="13062" max="13062" width="6.5703125" style="1" customWidth="1"/>
    <col min="13063" max="13063" width="6.85546875" style="1" customWidth="1"/>
    <col min="13064" max="13064" width="6.7109375" style="1" customWidth="1"/>
    <col min="13065" max="13065" width="5.7109375" style="1" customWidth="1"/>
    <col min="13066" max="13066" width="6.7109375" style="1" customWidth="1"/>
    <col min="13067" max="13067" width="15.28515625" style="1" customWidth="1"/>
    <col min="13068" max="13068" width="4.7109375" style="1" customWidth="1"/>
    <col min="13069" max="13070" width="7.28515625" style="1" customWidth="1"/>
    <col min="13071" max="13071" width="6.28515625" style="1" customWidth="1"/>
    <col min="13072" max="13072" width="8.85546875" style="1" customWidth="1"/>
    <col min="13073" max="13073" width="8.28515625" style="1" customWidth="1"/>
    <col min="13074" max="13074" width="8.7109375" style="1" customWidth="1"/>
    <col min="13075" max="13075" width="9.140625" style="1"/>
    <col min="13076" max="13077" width="0" style="1" hidden="1" customWidth="1"/>
    <col min="13078" max="13312" width="9.140625" style="1"/>
    <col min="13313" max="13313" width="2.85546875" style="1" customWidth="1"/>
    <col min="13314" max="13314" width="7.42578125" style="1" customWidth="1"/>
    <col min="13315" max="13315" width="25.140625" style="1" customWidth="1"/>
    <col min="13316" max="13316" width="4.7109375" style="1" customWidth="1"/>
    <col min="13317" max="13317" width="7.28515625" style="1" customWidth="1"/>
    <col min="13318" max="13318" width="6.5703125" style="1" customWidth="1"/>
    <col min="13319" max="13319" width="6.85546875" style="1" customWidth="1"/>
    <col min="13320" max="13320" width="6.7109375" style="1" customWidth="1"/>
    <col min="13321" max="13321" width="5.7109375" style="1" customWidth="1"/>
    <col min="13322" max="13322" width="6.7109375" style="1" customWidth="1"/>
    <col min="13323" max="13323" width="15.28515625" style="1" customWidth="1"/>
    <col min="13324" max="13324" width="4.7109375" style="1" customWidth="1"/>
    <col min="13325" max="13326" width="7.28515625" style="1" customWidth="1"/>
    <col min="13327" max="13327" width="6.28515625" style="1" customWidth="1"/>
    <col min="13328" max="13328" width="8.85546875" style="1" customWidth="1"/>
    <col min="13329" max="13329" width="8.28515625" style="1" customWidth="1"/>
    <col min="13330" max="13330" width="8.7109375" style="1" customWidth="1"/>
    <col min="13331" max="13331" width="9.140625" style="1"/>
    <col min="13332" max="13333" width="0" style="1" hidden="1" customWidth="1"/>
    <col min="13334" max="13568" width="9.140625" style="1"/>
    <col min="13569" max="13569" width="2.85546875" style="1" customWidth="1"/>
    <col min="13570" max="13570" width="7.42578125" style="1" customWidth="1"/>
    <col min="13571" max="13571" width="25.140625" style="1" customWidth="1"/>
    <col min="13572" max="13572" width="4.7109375" style="1" customWidth="1"/>
    <col min="13573" max="13573" width="7.28515625" style="1" customWidth="1"/>
    <col min="13574" max="13574" width="6.5703125" style="1" customWidth="1"/>
    <col min="13575" max="13575" width="6.85546875" style="1" customWidth="1"/>
    <col min="13576" max="13576" width="6.7109375" style="1" customWidth="1"/>
    <col min="13577" max="13577" width="5.7109375" style="1" customWidth="1"/>
    <col min="13578" max="13578" width="6.7109375" style="1" customWidth="1"/>
    <col min="13579" max="13579" width="15.28515625" style="1" customWidth="1"/>
    <col min="13580" max="13580" width="4.7109375" style="1" customWidth="1"/>
    <col min="13581" max="13582" width="7.28515625" style="1" customWidth="1"/>
    <col min="13583" max="13583" width="6.28515625" style="1" customWidth="1"/>
    <col min="13584" max="13584" width="8.85546875" style="1" customWidth="1"/>
    <col min="13585" max="13585" width="8.28515625" style="1" customWidth="1"/>
    <col min="13586" max="13586" width="8.7109375" style="1" customWidth="1"/>
    <col min="13587" max="13587" width="9.140625" style="1"/>
    <col min="13588" max="13589" width="0" style="1" hidden="1" customWidth="1"/>
    <col min="13590" max="13824" width="9.140625" style="1"/>
    <col min="13825" max="13825" width="2.85546875" style="1" customWidth="1"/>
    <col min="13826" max="13826" width="7.42578125" style="1" customWidth="1"/>
    <col min="13827" max="13827" width="25.140625" style="1" customWidth="1"/>
    <col min="13828" max="13828" width="4.7109375" style="1" customWidth="1"/>
    <col min="13829" max="13829" width="7.28515625" style="1" customWidth="1"/>
    <col min="13830" max="13830" width="6.5703125" style="1" customWidth="1"/>
    <col min="13831" max="13831" width="6.85546875" style="1" customWidth="1"/>
    <col min="13832" max="13832" width="6.7109375" style="1" customWidth="1"/>
    <col min="13833" max="13833" width="5.7109375" style="1" customWidth="1"/>
    <col min="13834" max="13834" width="6.7109375" style="1" customWidth="1"/>
    <col min="13835" max="13835" width="15.28515625" style="1" customWidth="1"/>
    <col min="13836" max="13836" width="4.7109375" style="1" customWidth="1"/>
    <col min="13837" max="13838" width="7.28515625" style="1" customWidth="1"/>
    <col min="13839" max="13839" width="6.28515625" style="1" customWidth="1"/>
    <col min="13840" max="13840" width="8.85546875" style="1" customWidth="1"/>
    <col min="13841" max="13841" width="8.28515625" style="1" customWidth="1"/>
    <col min="13842" max="13842" width="8.7109375" style="1" customWidth="1"/>
    <col min="13843" max="13843" width="9.140625" style="1"/>
    <col min="13844" max="13845" width="0" style="1" hidden="1" customWidth="1"/>
    <col min="13846" max="14080" width="9.140625" style="1"/>
    <col min="14081" max="14081" width="2.85546875" style="1" customWidth="1"/>
    <col min="14082" max="14082" width="7.42578125" style="1" customWidth="1"/>
    <col min="14083" max="14083" width="25.140625" style="1" customWidth="1"/>
    <col min="14084" max="14084" width="4.7109375" style="1" customWidth="1"/>
    <col min="14085" max="14085" width="7.28515625" style="1" customWidth="1"/>
    <col min="14086" max="14086" width="6.5703125" style="1" customWidth="1"/>
    <col min="14087" max="14087" width="6.85546875" style="1" customWidth="1"/>
    <col min="14088" max="14088" width="6.7109375" style="1" customWidth="1"/>
    <col min="14089" max="14089" width="5.7109375" style="1" customWidth="1"/>
    <col min="14090" max="14090" width="6.7109375" style="1" customWidth="1"/>
    <col min="14091" max="14091" width="15.28515625" style="1" customWidth="1"/>
    <col min="14092" max="14092" width="4.7109375" style="1" customWidth="1"/>
    <col min="14093" max="14094" width="7.28515625" style="1" customWidth="1"/>
    <col min="14095" max="14095" width="6.28515625" style="1" customWidth="1"/>
    <col min="14096" max="14096" width="8.85546875" style="1" customWidth="1"/>
    <col min="14097" max="14097" width="8.28515625" style="1" customWidth="1"/>
    <col min="14098" max="14098" width="8.7109375" style="1" customWidth="1"/>
    <col min="14099" max="14099" width="9.140625" style="1"/>
    <col min="14100" max="14101" width="0" style="1" hidden="1" customWidth="1"/>
    <col min="14102" max="14336" width="9.140625" style="1"/>
    <col min="14337" max="14337" width="2.85546875" style="1" customWidth="1"/>
    <col min="14338" max="14338" width="7.42578125" style="1" customWidth="1"/>
    <col min="14339" max="14339" width="25.140625" style="1" customWidth="1"/>
    <col min="14340" max="14340" width="4.7109375" style="1" customWidth="1"/>
    <col min="14341" max="14341" width="7.28515625" style="1" customWidth="1"/>
    <col min="14342" max="14342" width="6.5703125" style="1" customWidth="1"/>
    <col min="14343" max="14343" width="6.85546875" style="1" customWidth="1"/>
    <col min="14344" max="14344" width="6.7109375" style="1" customWidth="1"/>
    <col min="14345" max="14345" width="5.7109375" style="1" customWidth="1"/>
    <col min="14346" max="14346" width="6.7109375" style="1" customWidth="1"/>
    <col min="14347" max="14347" width="15.28515625" style="1" customWidth="1"/>
    <col min="14348" max="14348" width="4.7109375" style="1" customWidth="1"/>
    <col min="14349" max="14350" width="7.28515625" style="1" customWidth="1"/>
    <col min="14351" max="14351" width="6.28515625" style="1" customWidth="1"/>
    <col min="14352" max="14352" width="8.85546875" style="1" customWidth="1"/>
    <col min="14353" max="14353" width="8.28515625" style="1" customWidth="1"/>
    <col min="14354" max="14354" width="8.7109375" style="1" customWidth="1"/>
    <col min="14355" max="14355" width="9.140625" style="1"/>
    <col min="14356" max="14357" width="0" style="1" hidden="1" customWidth="1"/>
    <col min="14358" max="14592" width="9.140625" style="1"/>
    <col min="14593" max="14593" width="2.85546875" style="1" customWidth="1"/>
    <col min="14594" max="14594" width="7.42578125" style="1" customWidth="1"/>
    <col min="14595" max="14595" width="25.140625" style="1" customWidth="1"/>
    <col min="14596" max="14596" width="4.7109375" style="1" customWidth="1"/>
    <col min="14597" max="14597" width="7.28515625" style="1" customWidth="1"/>
    <col min="14598" max="14598" width="6.5703125" style="1" customWidth="1"/>
    <col min="14599" max="14599" width="6.85546875" style="1" customWidth="1"/>
    <col min="14600" max="14600" width="6.7109375" style="1" customWidth="1"/>
    <col min="14601" max="14601" width="5.7109375" style="1" customWidth="1"/>
    <col min="14602" max="14602" width="6.7109375" style="1" customWidth="1"/>
    <col min="14603" max="14603" width="15.28515625" style="1" customWidth="1"/>
    <col min="14604" max="14604" width="4.7109375" style="1" customWidth="1"/>
    <col min="14605" max="14606" width="7.28515625" style="1" customWidth="1"/>
    <col min="14607" max="14607" width="6.28515625" style="1" customWidth="1"/>
    <col min="14608" max="14608" width="8.85546875" style="1" customWidth="1"/>
    <col min="14609" max="14609" width="8.28515625" style="1" customWidth="1"/>
    <col min="14610" max="14610" width="8.7109375" style="1" customWidth="1"/>
    <col min="14611" max="14611" width="9.140625" style="1"/>
    <col min="14612" max="14613" width="0" style="1" hidden="1" customWidth="1"/>
    <col min="14614" max="14848" width="9.140625" style="1"/>
    <col min="14849" max="14849" width="2.85546875" style="1" customWidth="1"/>
    <col min="14850" max="14850" width="7.42578125" style="1" customWidth="1"/>
    <col min="14851" max="14851" width="25.140625" style="1" customWidth="1"/>
    <col min="14852" max="14852" width="4.7109375" style="1" customWidth="1"/>
    <col min="14853" max="14853" width="7.28515625" style="1" customWidth="1"/>
    <col min="14854" max="14854" width="6.5703125" style="1" customWidth="1"/>
    <col min="14855" max="14855" width="6.85546875" style="1" customWidth="1"/>
    <col min="14856" max="14856" width="6.7109375" style="1" customWidth="1"/>
    <col min="14857" max="14857" width="5.7109375" style="1" customWidth="1"/>
    <col min="14858" max="14858" width="6.7109375" style="1" customWidth="1"/>
    <col min="14859" max="14859" width="15.28515625" style="1" customWidth="1"/>
    <col min="14860" max="14860" width="4.7109375" style="1" customWidth="1"/>
    <col min="14861" max="14862" width="7.28515625" style="1" customWidth="1"/>
    <col min="14863" max="14863" width="6.28515625" style="1" customWidth="1"/>
    <col min="14864" max="14864" width="8.85546875" style="1" customWidth="1"/>
    <col min="14865" max="14865" width="8.28515625" style="1" customWidth="1"/>
    <col min="14866" max="14866" width="8.7109375" style="1" customWidth="1"/>
    <col min="14867" max="14867" width="9.140625" style="1"/>
    <col min="14868" max="14869" width="0" style="1" hidden="1" customWidth="1"/>
    <col min="14870" max="15104" width="9.140625" style="1"/>
    <col min="15105" max="15105" width="2.85546875" style="1" customWidth="1"/>
    <col min="15106" max="15106" width="7.42578125" style="1" customWidth="1"/>
    <col min="15107" max="15107" width="25.140625" style="1" customWidth="1"/>
    <col min="15108" max="15108" width="4.7109375" style="1" customWidth="1"/>
    <col min="15109" max="15109" width="7.28515625" style="1" customWidth="1"/>
    <col min="15110" max="15110" width="6.5703125" style="1" customWidth="1"/>
    <col min="15111" max="15111" width="6.85546875" style="1" customWidth="1"/>
    <col min="15112" max="15112" width="6.7109375" style="1" customWidth="1"/>
    <col min="15113" max="15113" width="5.7109375" style="1" customWidth="1"/>
    <col min="15114" max="15114" width="6.7109375" style="1" customWidth="1"/>
    <col min="15115" max="15115" width="15.28515625" style="1" customWidth="1"/>
    <col min="15116" max="15116" width="4.7109375" style="1" customWidth="1"/>
    <col min="15117" max="15118" width="7.28515625" style="1" customWidth="1"/>
    <col min="15119" max="15119" width="6.28515625" style="1" customWidth="1"/>
    <col min="15120" max="15120" width="8.85546875" style="1" customWidth="1"/>
    <col min="15121" max="15121" width="8.28515625" style="1" customWidth="1"/>
    <col min="15122" max="15122" width="8.7109375" style="1" customWidth="1"/>
    <col min="15123" max="15123" width="9.140625" style="1"/>
    <col min="15124" max="15125" width="0" style="1" hidden="1" customWidth="1"/>
    <col min="15126" max="15360" width="9.140625" style="1"/>
    <col min="15361" max="15361" width="2.85546875" style="1" customWidth="1"/>
    <col min="15362" max="15362" width="7.42578125" style="1" customWidth="1"/>
    <col min="15363" max="15363" width="25.140625" style="1" customWidth="1"/>
    <col min="15364" max="15364" width="4.7109375" style="1" customWidth="1"/>
    <col min="15365" max="15365" width="7.28515625" style="1" customWidth="1"/>
    <col min="15366" max="15366" width="6.5703125" style="1" customWidth="1"/>
    <col min="15367" max="15367" width="6.85546875" style="1" customWidth="1"/>
    <col min="15368" max="15368" width="6.7109375" style="1" customWidth="1"/>
    <col min="15369" max="15369" width="5.7109375" style="1" customWidth="1"/>
    <col min="15370" max="15370" width="6.7109375" style="1" customWidth="1"/>
    <col min="15371" max="15371" width="15.28515625" style="1" customWidth="1"/>
    <col min="15372" max="15372" width="4.7109375" style="1" customWidth="1"/>
    <col min="15373" max="15374" width="7.28515625" style="1" customWidth="1"/>
    <col min="15375" max="15375" width="6.28515625" style="1" customWidth="1"/>
    <col min="15376" max="15376" width="8.85546875" style="1" customWidth="1"/>
    <col min="15377" max="15377" width="8.28515625" style="1" customWidth="1"/>
    <col min="15378" max="15378" width="8.7109375" style="1" customWidth="1"/>
    <col min="15379" max="15379" width="9.140625" style="1"/>
    <col min="15380" max="15381" width="0" style="1" hidden="1" customWidth="1"/>
    <col min="15382" max="15616" width="9.140625" style="1"/>
    <col min="15617" max="15617" width="2.85546875" style="1" customWidth="1"/>
    <col min="15618" max="15618" width="7.42578125" style="1" customWidth="1"/>
    <col min="15619" max="15619" width="25.140625" style="1" customWidth="1"/>
    <col min="15620" max="15620" width="4.7109375" style="1" customWidth="1"/>
    <col min="15621" max="15621" width="7.28515625" style="1" customWidth="1"/>
    <col min="15622" max="15622" width="6.5703125" style="1" customWidth="1"/>
    <col min="15623" max="15623" width="6.85546875" style="1" customWidth="1"/>
    <col min="15624" max="15624" width="6.7109375" style="1" customWidth="1"/>
    <col min="15625" max="15625" width="5.7109375" style="1" customWidth="1"/>
    <col min="15626" max="15626" width="6.7109375" style="1" customWidth="1"/>
    <col min="15627" max="15627" width="15.28515625" style="1" customWidth="1"/>
    <col min="15628" max="15628" width="4.7109375" style="1" customWidth="1"/>
    <col min="15629" max="15630" width="7.28515625" style="1" customWidth="1"/>
    <col min="15631" max="15631" width="6.28515625" style="1" customWidth="1"/>
    <col min="15632" max="15632" width="8.85546875" style="1" customWidth="1"/>
    <col min="15633" max="15633" width="8.28515625" style="1" customWidth="1"/>
    <col min="15634" max="15634" width="8.7109375" style="1" customWidth="1"/>
    <col min="15635" max="15635" width="9.140625" style="1"/>
    <col min="15636" max="15637" width="0" style="1" hidden="1" customWidth="1"/>
    <col min="15638" max="15872" width="9.140625" style="1"/>
    <col min="15873" max="15873" width="2.85546875" style="1" customWidth="1"/>
    <col min="15874" max="15874" width="7.42578125" style="1" customWidth="1"/>
    <col min="15875" max="15875" width="25.140625" style="1" customWidth="1"/>
    <col min="15876" max="15876" width="4.7109375" style="1" customWidth="1"/>
    <col min="15877" max="15877" width="7.28515625" style="1" customWidth="1"/>
    <col min="15878" max="15878" width="6.5703125" style="1" customWidth="1"/>
    <col min="15879" max="15879" width="6.85546875" style="1" customWidth="1"/>
    <col min="15880" max="15880" width="6.7109375" style="1" customWidth="1"/>
    <col min="15881" max="15881" width="5.7109375" style="1" customWidth="1"/>
    <col min="15882" max="15882" width="6.7109375" style="1" customWidth="1"/>
    <col min="15883" max="15883" width="15.28515625" style="1" customWidth="1"/>
    <col min="15884" max="15884" width="4.7109375" style="1" customWidth="1"/>
    <col min="15885" max="15886" width="7.28515625" style="1" customWidth="1"/>
    <col min="15887" max="15887" width="6.28515625" style="1" customWidth="1"/>
    <col min="15888" max="15888" width="8.85546875" style="1" customWidth="1"/>
    <col min="15889" max="15889" width="8.28515625" style="1" customWidth="1"/>
    <col min="15890" max="15890" width="8.7109375" style="1" customWidth="1"/>
    <col min="15891" max="15891" width="9.140625" style="1"/>
    <col min="15892" max="15893" width="0" style="1" hidden="1" customWidth="1"/>
    <col min="15894" max="16128" width="9.140625" style="1"/>
    <col min="16129" max="16129" width="2.85546875" style="1" customWidth="1"/>
    <col min="16130" max="16130" width="7.42578125" style="1" customWidth="1"/>
    <col min="16131" max="16131" width="25.140625" style="1" customWidth="1"/>
    <col min="16132" max="16132" width="4.7109375" style="1" customWidth="1"/>
    <col min="16133" max="16133" width="7.28515625" style="1" customWidth="1"/>
    <col min="16134" max="16134" width="6.5703125" style="1" customWidth="1"/>
    <col min="16135" max="16135" width="6.85546875" style="1" customWidth="1"/>
    <col min="16136" max="16136" width="6.7109375" style="1" customWidth="1"/>
    <col min="16137" max="16137" width="5.7109375" style="1" customWidth="1"/>
    <col min="16138" max="16138" width="6.7109375" style="1" customWidth="1"/>
    <col min="16139" max="16139" width="15.28515625" style="1" customWidth="1"/>
    <col min="16140" max="16140" width="4.7109375" style="1" customWidth="1"/>
    <col min="16141" max="16142" width="7.28515625" style="1" customWidth="1"/>
    <col min="16143" max="16143" width="6.28515625" style="1" customWidth="1"/>
    <col min="16144" max="16144" width="8.85546875" style="1" customWidth="1"/>
    <col min="16145" max="16145" width="8.28515625" style="1" customWidth="1"/>
    <col min="16146" max="16146" width="8.7109375" style="1" customWidth="1"/>
    <col min="16147" max="16147" width="9.140625" style="1"/>
    <col min="16148" max="16149" width="0" style="1" hidden="1" customWidth="1"/>
    <col min="16150" max="16384" width="9.140625" style="1"/>
  </cols>
  <sheetData>
    <row r="1" spans="1:21" ht="15" customHeight="1">
      <c r="C1" s="2"/>
      <c r="D1" s="30"/>
      <c r="E1" s="30"/>
      <c r="F1" s="30"/>
      <c r="G1" s="30"/>
      <c r="U1" s="1"/>
    </row>
    <row r="2" spans="1:21" ht="15" customHeight="1"/>
    <row r="3" spans="1:21" ht="21" customHeight="1">
      <c r="A3" s="31" t="s">
        <v>0</v>
      </c>
      <c r="B3" s="31"/>
      <c r="C3" s="31"/>
      <c r="D3" s="31" t="s">
        <v>1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U3" s="1"/>
    </row>
    <row r="4" spans="1:21" ht="21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U4" s="1"/>
    </row>
    <row r="5" spans="1:21" ht="18.75" customHeight="1">
      <c r="C5" s="4"/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U5" s="5"/>
    </row>
    <row r="6" spans="1:21" ht="18" customHeight="1">
      <c r="A6" s="32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U6" s="1"/>
    </row>
    <row r="7" spans="1:21">
      <c r="A7" s="6"/>
      <c r="B7" s="32" t="s">
        <v>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6"/>
      <c r="U7" s="1"/>
    </row>
    <row r="8" spans="1:21" ht="15" customHeight="1">
      <c r="A8" s="7"/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U8" s="8"/>
    </row>
    <row r="9" spans="1:21">
      <c r="A9" s="9"/>
      <c r="J9" s="33" t="s">
        <v>4</v>
      </c>
      <c r="K9" s="33"/>
      <c r="L9" s="34" t="s">
        <v>5</v>
      </c>
      <c r="M9" s="34"/>
      <c r="N9" s="34"/>
      <c r="O9" s="34"/>
      <c r="P9" s="10"/>
    </row>
    <row r="10" spans="1:21">
      <c r="A10" s="37" t="s">
        <v>6</v>
      </c>
      <c r="B10" s="37"/>
      <c r="C10" s="37"/>
      <c r="D10" s="37"/>
      <c r="E10" s="37"/>
      <c r="F10" s="38">
        <f>P264</f>
        <v>0</v>
      </c>
      <c r="G10" s="38"/>
      <c r="H10" s="6" t="s">
        <v>7</v>
      </c>
      <c r="L10" s="34" t="s">
        <v>8</v>
      </c>
      <c r="M10" s="34"/>
      <c r="N10" s="34"/>
      <c r="O10" s="34"/>
      <c r="P10" s="10"/>
      <c r="U10" s="1"/>
    </row>
    <row r="11" spans="1:21">
      <c r="A11" s="9"/>
      <c r="K11" s="39" t="s">
        <v>9</v>
      </c>
      <c r="L11" s="39"/>
      <c r="M11" s="39"/>
      <c r="N11" s="39"/>
      <c r="O11" s="39"/>
      <c r="P11" s="4"/>
    </row>
    <row r="12" spans="1:21">
      <c r="A12" s="9"/>
      <c r="K12" s="11"/>
      <c r="L12" s="11"/>
      <c r="M12" s="11"/>
      <c r="N12" s="11"/>
      <c r="O12" s="11"/>
      <c r="P12" s="4"/>
    </row>
    <row r="13" spans="1:21" ht="22.5" customHeight="1">
      <c r="A13" s="35" t="s">
        <v>10</v>
      </c>
      <c r="B13" s="40" t="s">
        <v>11</v>
      </c>
      <c r="C13" s="35" t="s">
        <v>12</v>
      </c>
      <c r="D13" s="40" t="s">
        <v>13</v>
      </c>
      <c r="E13" s="36" t="s">
        <v>14</v>
      </c>
      <c r="F13" s="40" t="s">
        <v>15</v>
      </c>
      <c r="G13" s="35" t="s">
        <v>16</v>
      </c>
      <c r="H13" s="35"/>
      <c r="I13" s="35"/>
      <c r="J13" s="35"/>
      <c r="K13" s="35"/>
      <c r="L13" s="35"/>
      <c r="M13" s="35"/>
      <c r="N13" s="35"/>
      <c r="O13" s="35"/>
      <c r="P13" s="35" t="s">
        <v>17</v>
      </c>
      <c r="Q13" s="35" t="s">
        <v>18</v>
      </c>
      <c r="R13" s="12" t="s">
        <v>18</v>
      </c>
      <c r="U13" s="36"/>
    </row>
    <row r="14" spans="1:21" ht="13.5" customHeight="1">
      <c r="A14" s="35"/>
      <c r="B14" s="40"/>
      <c r="C14" s="35"/>
      <c r="D14" s="40"/>
      <c r="E14" s="36"/>
      <c r="F14" s="40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12" t="s">
        <v>19</v>
      </c>
      <c r="U14" s="36"/>
    </row>
    <row r="15" spans="1:21" ht="20.25" customHeight="1">
      <c r="A15" s="35"/>
      <c r="B15" s="40"/>
      <c r="C15" s="35"/>
      <c r="D15" s="40"/>
      <c r="E15" s="36"/>
      <c r="F15" s="40"/>
      <c r="G15" s="35" t="s">
        <v>20</v>
      </c>
      <c r="H15" s="35"/>
      <c r="I15" s="35" t="s">
        <v>21</v>
      </c>
      <c r="J15" s="35"/>
      <c r="K15" s="35" t="s">
        <v>22</v>
      </c>
      <c r="L15" s="35"/>
      <c r="M15" s="35"/>
      <c r="N15" s="35"/>
      <c r="O15" s="35"/>
      <c r="P15" s="35"/>
      <c r="Q15" s="35"/>
      <c r="R15" s="13">
        <f>P11</f>
        <v>0</v>
      </c>
      <c r="U15" s="36"/>
    </row>
    <row r="16" spans="1:21" s="17" customFormat="1" ht="48">
      <c r="A16" s="35"/>
      <c r="B16" s="40"/>
      <c r="C16" s="35"/>
      <c r="D16" s="40"/>
      <c r="E16" s="36"/>
      <c r="F16" s="40"/>
      <c r="G16" s="14" t="s">
        <v>23</v>
      </c>
      <c r="H16" s="15" t="s">
        <v>24</v>
      </c>
      <c r="I16" s="14" t="s">
        <v>23</v>
      </c>
      <c r="J16" s="15" t="s">
        <v>24</v>
      </c>
      <c r="K16" s="15" t="s">
        <v>25</v>
      </c>
      <c r="L16" s="14" t="s">
        <v>26</v>
      </c>
      <c r="M16" s="15" t="s">
        <v>27</v>
      </c>
      <c r="N16" s="15" t="s">
        <v>28</v>
      </c>
      <c r="O16" s="14" t="s">
        <v>29</v>
      </c>
      <c r="P16" s="16" t="s">
        <v>30</v>
      </c>
      <c r="Q16" s="16" t="s">
        <v>30</v>
      </c>
      <c r="R16" s="16" t="s">
        <v>30</v>
      </c>
      <c r="U16" s="36"/>
    </row>
    <row r="17" spans="1:21" s="17" customFormat="1">
      <c r="A17" s="18">
        <v>1</v>
      </c>
      <c r="B17" s="18">
        <v>2</v>
      </c>
      <c r="C17" s="18">
        <v>3</v>
      </c>
      <c r="D17" s="18">
        <v>4</v>
      </c>
      <c r="E17" s="19">
        <v>5</v>
      </c>
      <c r="F17" s="18">
        <v>6</v>
      </c>
      <c r="G17" s="18">
        <v>7</v>
      </c>
      <c r="H17" s="18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  <c r="N17" s="18">
        <v>14</v>
      </c>
      <c r="O17" s="18">
        <v>15</v>
      </c>
      <c r="P17" s="18">
        <v>16</v>
      </c>
      <c r="Q17" s="18">
        <v>17</v>
      </c>
      <c r="R17" s="18">
        <v>18</v>
      </c>
      <c r="U17" s="19">
        <v>5</v>
      </c>
    </row>
    <row r="18" spans="1:21" ht="15.75" customHeight="1">
      <c r="A18" s="43"/>
      <c r="B18" s="44"/>
      <c r="C18" s="46" t="s">
        <v>31</v>
      </c>
      <c r="D18" s="43"/>
      <c r="E18" s="42"/>
      <c r="F18" s="42"/>
      <c r="G18" s="42"/>
      <c r="H18" s="41"/>
      <c r="I18" s="42"/>
      <c r="J18" s="41"/>
      <c r="K18" s="20"/>
      <c r="L18" s="20"/>
      <c r="M18" s="20"/>
      <c r="N18" s="21"/>
      <c r="O18" s="22"/>
      <c r="P18" s="41"/>
      <c r="Q18" s="41"/>
      <c r="R18" s="41"/>
      <c r="U18" s="42">
        <f>F18-Q18</f>
        <v>0</v>
      </c>
    </row>
    <row r="19" spans="1:21" ht="15.75" customHeight="1">
      <c r="A19" s="43"/>
      <c r="B19" s="44"/>
      <c r="C19" s="46"/>
      <c r="D19" s="43"/>
      <c r="E19" s="42"/>
      <c r="F19" s="42"/>
      <c r="G19" s="42"/>
      <c r="H19" s="41"/>
      <c r="I19" s="42"/>
      <c r="J19" s="41"/>
      <c r="K19" s="20"/>
      <c r="L19" s="20"/>
      <c r="M19" s="20"/>
      <c r="N19" s="21"/>
      <c r="O19" s="22"/>
      <c r="P19" s="41"/>
      <c r="Q19" s="41"/>
      <c r="R19" s="41"/>
      <c r="U19" s="42"/>
    </row>
    <row r="20" spans="1:21" ht="15.75" customHeight="1">
      <c r="A20" s="43"/>
      <c r="B20" s="44"/>
      <c r="C20" s="46"/>
      <c r="D20" s="43"/>
      <c r="E20" s="42"/>
      <c r="F20" s="42"/>
      <c r="G20" s="42"/>
      <c r="H20" s="41"/>
      <c r="I20" s="42"/>
      <c r="J20" s="41"/>
      <c r="K20" s="20"/>
      <c r="L20" s="20"/>
      <c r="M20" s="20"/>
      <c r="N20" s="21"/>
      <c r="O20" s="22"/>
      <c r="P20" s="41"/>
      <c r="Q20" s="41"/>
      <c r="R20" s="41"/>
      <c r="U20" s="42"/>
    </row>
    <row r="21" spans="1:21" ht="15.75" customHeight="1">
      <c r="A21" s="43"/>
      <c r="B21" s="44"/>
      <c r="C21" s="46"/>
      <c r="D21" s="43"/>
      <c r="E21" s="42"/>
      <c r="F21" s="42"/>
      <c r="G21" s="42"/>
      <c r="H21" s="41"/>
      <c r="I21" s="42"/>
      <c r="J21" s="41"/>
      <c r="K21" s="20"/>
      <c r="L21" s="20"/>
      <c r="M21" s="20"/>
      <c r="N21" s="21"/>
      <c r="O21" s="22"/>
      <c r="P21" s="41"/>
      <c r="Q21" s="41"/>
      <c r="R21" s="41"/>
      <c r="U21" s="42"/>
    </row>
    <row r="22" spans="1:21" ht="15.75" customHeight="1">
      <c r="A22" s="43"/>
      <c r="B22" s="44"/>
      <c r="C22" s="46"/>
      <c r="D22" s="43"/>
      <c r="E22" s="42"/>
      <c r="F22" s="42"/>
      <c r="G22" s="42"/>
      <c r="H22" s="41"/>
      <c r="I22" s="42"/>
      <c r="J22" s="41"/>
      <c r="K22" s="20"/>
      <c r="L22" s="20"/>
      <c r="M22" s="20"/>
      <c r="N22" s="21"/>
      <c r="O22" s="22"/>
      <c r="P22" s="41"/>
      <c r="Q22" s="41"/>
      <c r="R22" s="41"/>
      <c r="U22" s="42"/>
    </row>
    <row r="23" spans="1:21" ht="14.25" customHeight="1">
      <c r="A23" s="43">
        <v>1</v>
      </c>
      <c r="B23" s="44" t="s">
        <v>32</v>
      </c>
      <c r="C23" s="45" t="s">
        <v>33</v>
      </c>
      <c r="D23" s="43" t="s">
        <v>114</v>
      </c>
      <c r="E23" s="42">
        <f>98*2</f>
        <v>196</v>
      </c>
      <c r="F23" s="42"/>
      <c r="G23" s="42"/>
      <c r="H23" s="41">
        <f>G23*$P$9/1000</f>
        <v>0</v>
      </c>
      <c r="I23" s="42"/>
      <c r="J23" s="41">
        <f>I23*$P$10/1000</f>
        <v>0</v>
      </c>
      <c r="K23" s="20"/>
      <c r="L23" s="20"/>
      <c r="M23" s="20"/>
      <c r="N23" s="21"/>
      <c r="O23" s="22">
        <f t="shared" ref="O23:O92" si="0">M23*N23</f>
        <v>0</v>
      </c>
      <c r="P23" s="41">
        <f>E23*F23</f>
        <v>0</v>
      </c>
      <c r="Q23" s="41">
        <f>SUM(O23:O27)</f>
        <v>0</v>
      </c>
      <c r="R23" s="41">
        <f>Q23*1.02*1.05*$R$15</f>
        <v>0</v>
      </c>
      <c r="U23" s="1"/>
    </row>
    <row r="24" spans="1:21" ht="14.25" customHeight="1">
      <c r="A24" s="43"/>
      <c r="B24" s="44"/>
      <c r="C24" s="45"/>
      <c r="D24" s="43"/>
      <c r="E24" s="42"/>
      <c r="F24" s="42"/>
      <c r="G24" s="42"/>
      <c r="H24" s="41"/>
      <c r="I24" s="42"/>
      <c r="J24" s="41"/>
      <c r="K24" s="20"/>
      <c r="L24" s="20"/>
      <c r="M24" s="20"/>
      <c r="N24" s="21"/>
      <c r="O24" s="22">
        <f t="shared" si="0"/>
        <v>0</v>
      </c>
      <c r="P24" s="41"/>
      <c r="Q24" s="41"/>
      <c r="R24" s="41"/>
      <c r="U24" s="1"/>
    </row>
    <row r="25" spans="1:21" ht="14.25" customHeight="1">
      <c r="A25" s="43"/>
      <c r="B25" s="44"/>
      <c r="C25" s="45"/>
      <c r="D25" s="43"/>
      <c r="E25" s="42"/>
      <c r="F25" s="42"/>
      <c r="G25" s="42"/>
      <c r="H25" s="41"/>
      <c r="I25" s="42"/>
      <c r="J25" s="41"/>
      <c r="K25" s="20"/>
      <c r="L25" s="20"/>
      <c r="M25" s="20"/>
      <c r="N25" s="21"/>
      <c r="O25" s="22">
        <f t="shared" si="0"/>
        <v>0</v>
      </c>
      <c r="P25" s="41"/>
      <c r="Q25" s="41"/>
      <c r="R25" s="41"/>
      <c r="U25" s="1"/>
    </row>
    <row r="26" spans="1:21" ht="14.25" customHeight="1">
      <c r="A26" s="43"/>
      <c r="B26" s="44"/>
      <c r="C26" s="45"/>
      <c r="D26" s="43"/>
      <c r="E26" s="42"/>
      <c r="F26" s="42"/>
      <c r="G26" s="42"/>
      <c r="H26" s="41"/>
      <c r="I26" s="42"/>
      <c r="J26" s="41"/>
      <c r="K26" s="20"/>
      <c r="L26" s="20"/>
      <c r="M26" s="20"/>
      <c r="N26" s="21"/>
      <c r="O26" s="22">
        <f t="shared" si="0"/>
        <v>0</v>
      </c>
      <c r="P26" s="41"/>
      <c r="Q26" s="41"/>
      <c r="R26" s="41"/>
      <c r="U26" s="1"/>
    </row>
    <row r="27" spans="1:21" ht="14.25" customHeight="1">
      <c r="A27" s="43"/>
      <c r="B27" s="44"/>
      <c r="C27" s="45"/>
      <c r="D27" s="43"/>
      <c r="E27" s="42"/>
      <c r="F27" s="42"/>
      <c r="G27" s="42"/>
      <c r="H27" s="41"/>
      <c r="I27" s="42"/>
      <c r="J27" s="41"/>
      <c r="K27" s="20"/>
      <c r="L27" s="20"/>
      <c r="M27" s="20"/>
      <c r="N27" s="21"/>
      <c r="O27" s="22">
        <f t="shared" si="0"/>
        <v>0</v>
      </c>
      <c r="P27" s="41"/>
      <c r="Q27" s="41"/>
      <c r="R27" s="41"/>
      <c r="U27" s="1"/>
    </row>
    <row r="28" spans="1:21" ht="14.25" customHeight="1">
      <c r="A28" s="43">
        <f>+A23+1</f>
        <v>2</v>
      </c>
      <c r="B28" s="44" t="s">
        <v>34</v>
      </c>
      <c r="C28" s="45" t="s">
        <v>35</v>
      </c>
      <c r="D28" s="43" t="s">
        <v>114</v>
      </c>
      <c r="E28" s="42">
        <f>90*2</f>
        <v>180</v>
      </c>
      <c r="F28" s="42"/>
      <c r="G28" s="42"/>
      <c r="H28" s="41">
        <f>G28*$P$9/1000</f>
        <v>0</v>
      </c>
      <c r="I28" s="42"/>
      <c r="J28" s="41">
        <f>I28*$P$10/1000</f>
        <v>0</v>
      </c>
      <c r="K28" s="20"/>
      <c r="L28" s="20"/>
      <c r="M28" s="20"/>
      <c r="N28" s="21"/>
      <c r="O28" s="22">
        <f t="shared" si="0"/>
        <v>0</v>
      </c>
      <c r="P28" s="41">
        <f>E28*F28</f>
        <v>0</v>
      </c>
      <c r="Q28" s="41">
        <f>SUM(O28:O32)</f>
        <v>0</v>
      </c>
      <c r="R28" s="41">
        <f>Q28*1.02*1.05*$R$15</f>
        <v>0</v>
      </c>
      <c r="U28" s="1"/>
    </row>
    <row r="29" spans="1:21" ht="14.25" customHeight="1">
      <c r="A29" s="43"/>
      <c r="B29" s="44"/>
      <c r="C29" s="45"/>
      <c r="D29" s="43"/>
      <c r="E29" s="42"/>
      <c r="F29" s="42"/>
      <c r="G29" s="42"/>
      <c r="H29" s="41"/>
      <c r="I29" s="42"/>
      <c r="J29" s="41"/>
      <c r="K29" s="20"/>
      <c r="L29" s="20"/>
      <c r="M29" s="20"/>
      <c r="N29" s="21"/>
      <c r="O29" s="22">
        <f t="shared" si="0"/>
        <v>0</v>
      </c>
      <c r="P29" s="41"/>
      <c r="Q29" s="41"/>
      <c r="R29" s="41"/>
      <c r="U29" s="1"/>
    </row>
    <row r="30" spans="1:21" ht="14.25" customHeight="1">
      <c r="A30" s="43"/>
      <c r="B30" s="44"/>
      <c r="C30" s="45"/>
      <c r="D30" s="43"/>
      <c r="E30" s="42"/>
      <c r="F30" s="42"/>
      <c r="G30" s="42"/>
      <c r="H30" s="41"/>
      <c r="I30" s="42"/>
      <c r="J30" s="41"/>
      <c r="K30" s="20"/>
      <c r="L30" s="20"/>
      <c r="M30" s="20"/>
      <c r="N30" s="21"/>
      <c r="O30" s="22">
        <f t="shared" si="0"/>
        <v>0</v>
      </c>
      <c r="P30" s="41"/>
      <c r="Q30" s="41"/>
      <c r="R30" s="41"/>
      <c r="U30" s="1"/>
    </row>
    <row r="31" spans="1:21" ht="14.25" customHeight="1">
      <c r="A31" s="43"/>
      <c r="B31" s="44"/>
      <c r="C31" s="45"/>
      <c r="D31" s="43"/>
      <c r="E31" s="42"/>
      <c r="F31" s="42"/>
      <c r="G31" s="42"/>
      <c r="H31" s="41"/>
      <c r="I31" s="42"/>
      <c r="J31" s="41"/>
      <c r="K31" s="20"/>
      <c r="L31" s="20"/>
      <c r="M31" s="20"/>
      <c r="N31" s="21"/>
      <c r="O31" s="22">
        <f t="shared" si="0"/>
        <v>0</v>
      </c>
      <c r="P31" s="41"/>
      <c r="Q31" s="41"/>
      <c r="R31" s="41"/>
      <c r="U31" s="1"/>
    </row>
    <row r="32" spans="1:21" ht="14.25" customHeight="1">
      <c r="A32" s="43"/>
      <c r="B32" s="44"/>
      <c r="C32" s="45"/>
      <c r="D32" s="43"/>
      <c r="E32" s="42"/>
      <c r="F32" s="42"/>
      <c r="G32" s="42"/>
      <c r="H32" s="41"/>
      <c r="I32" s="42"/>
      <c r="J32" s="41"/>
      <c r="K32" s="20"/>
      <c r="L32" s="20"/>
      <c r="M32" s="20"/>
      <c r="N32" s="21"/>
      <c r="O32" s="22">
        <f t="shared" si="0"/>
        <v>0</v>
      </c>
      <c r="P32" s="41"/>
      <c r="Q32" s="41"/>
      <c r="R32" s="41"/>
      <c r="U32" s="1"/>
    </row>
    <row r="33" spans="1:21" ht="14.25" customHeight="1">
      <c r="A33" s="47">
        <f>+A28+1</f>
        <v>3</v>
      </c>
      <c r="B33" s="48" t="s">
        <v>36</v>
      </c>
      <c r="C33" s="48" t="s">
        <v>37</v>
      </c>
      <c r="D33" s="47" t="s">
        <v>38</v>
      </c>
      <c r="E33" s="42">
        <f>+(E23-E28)*1.9</f>
        <v>30.4</v>
      </c>
      <c r="F33" s="42"/>
      <c r="G33" s="42"/>
      <c r="H33" s="41">
        <f>G33*$P$9/1000</f>
        <v>0</v>
      </c>
      <c r="I33" s="42"/>
      <c r="J33" s="41">
        <f>I33*$P$10/1000</f>
        <v>0</v>
      </c>
      <c r="K33" s="20"/>
      <c r="L33" s="20"/>
      <c r="M33" s="20"/>
      <c r="N33" s="21"/>
      <c r="O33" s="22">
        <f t="shared" si="0"/>
        <v>0</v>
      </c>
      <c r="P33" s="41">
        <f>E33*F33</f>
        <v>0</v>
      </c>
      <c r="Q33" s="41">
        <f>SUM(O33:O37)</f>
        <v>0</v>
      </c>
      <c r="R33" s="41">
        <f>Q33*1.02*1.05*$R$15</f>
        <v>0</v>
      </c>
      <c r="U33" s="1"/>
    </row>
    <row r="34" spans="1:21" ht="14.25" customHeight="1">
      <c r="A34" s="47"/>
      <c r="B34" s="48"/>
      <c r="C34" s="48"/>
      <c r="D34" s="47"/>
      <c r="E34" s="42"/>
      <c r="F34" s="42"/>
      <c r="G34" s="42"/>
      <c r="H34" s="41"/>
      <c r="I34" s="42"/>
      <c r="J34" s="41"/>
      <c r="K34" s="20"/>
      <c r="L34" s="20"/>
      <c r="M34" s="20"/>
      <c r="N34" s="21"/>
      <c r="O34" s="22">
        <f t="shared" si="0"/>
        <v>0</v>
      </c>
      <c r="P34" s="41"/>
      <c r="Q34" s="41"/>
      <c r="R34" s="41"/>
      <c r="U34" s="1"/>
    </row>
    <row r="35" spans="1:21" ht="14.25" customHeight="1">
      <c r="A35" s="47"/>
      <c r="B35" s="48"/>
      <c r="C35" s="48"/>
      <c r="D35" s="47"/>
      <c r="E35" s="42"/>
      <c r="F35" s="42"/>
      <c r="G35" s="42"/>
      <c r="H35" s="41"/>
      <c r="I35" s="42"/>
      <c r="J35" s="41"/>
      <c r="K35" s="20"/>
      <c r="L35" s="20"/>
      <c r="M35" s="20"/>
      <c r="N35" s="21"/>
      <c r="O35" s="22">
        <f t="shared" si="0"/>
        <v>0</v>
      </c>
      <c r="P35" s="41"/>
      <c r="Q35" s="41"/>
      <c r="R35" s="41"/>
      <c r="U35" s="1"/>
    </row>
    <row r="36" spans="1:21" ht="14.25" customHeight="1">
      <c r="A36" s="47"/>
      <c r="B36" s="48"/>
      <c r="C36" s="48"/>
      <c r="D36" s="47"/>
      <c r="E36" s="42"/>
      <c r="F36" s="42"/>
      <c r="G36" s="42"/>
      <c r="H36" s="41"/>
      <c r="I36" s="42"/>
      <c r="J36" s="41"/>
      <c r="K36" s="20"/>
      <c r="L36" s="20"/>
      <c r="M36" s="20"/>
      <c r="N36" s="21"/>
      <c r="O36" s="22">
        <f t="shared" si="0"/>
        <v>0</v>
      </c>
      <c r="P36" s="41"/>
      <c r="Q36" s="41"/>
      <c r="R36" s="41"/>
      <c r="U36" s="1"/>
    </row>
    <row r="37" spans="1:21" ht="14.25" customHeight="1">
      <c r="A37" s="47"/>
      <c r="B37" s="48"/>
      <c r="C37" s="48"/>
      <c r="D37" s="47"/>
      <c r="E37" s="42"/>
      <c r="F37" s="42"/>
      <c r="G37" s="42"/>
      <c r="H37" s="41"/>
      <c r="I37" s="42"/>
      <c r="J37" s="41"/>
      <c r="K37" s="20"/>
      <c r="L37" s="20"/>
      <c r="M37" s="20"/>
      <c r="N37" s="21"/>
      <c r="O37" s="22">
        <f t="shared" si="0"/>
        <v>0</v>
      </c>
      <c r="P37" s="41"/>
      <c r="Q37" s="41"/>
      <c r="R37" s="41"/>
      <c r="U37" s="1"/>
    </row>
    <row r="38" spans="1:21" ht="15.75" customHeight="1">
      <c r="A38" s="43"/>
      <c r="B38" s="44"/>
      <c r="C38" s="46" t="s">
        <v>39</v>
      </c>
      <c r="D38" s="43"/>
      <c r="E38" s="42"/>
      <c r="F38" s="42"/>
      <c r="G38" s="42"/>
      <c r="H38" s="41"/>
      <c r="I38" s="42"/>
      <c r="J38" s="41"/>
      <c r="K38" s="20"/>
      <c r="L38" s="20"/>
      <c r="M38" s="20"/>
      <c r="N38" s="21"/>
      <c r="O38" s="22"/>
      <c r="P38" s="41"/>
      <c r="Q38" s="41"/>
      <c r="R38" s="41"/>
      <c r="U38" s="42">
        <f>F38-Q38</f>
        <v>0</v>
      </c>
    </row>
    <row r="39" spans="1:21" ht="15.75" customHeight="1">
      <c r="A39" s="43"/>
      <c r="B39" s="44"/>
      <c r="C39" s="46"/>
      <c r="D39" s="43"/>
      <c r="E39" s="42"/>
      <c r="F39" s="42"/>
      <c r="G39" s="42"/>
      <c r="H39" s="41"/>
      <c r="I39" s="42"/>
      <c r="J39" s="41"/>
      <c r="K39" s="20"/>
      <c r="L39" s="20"/>
      <c r="M39" s="20"/>
      <c r="N39" s="21"/>
      <c r="O39" s="22"/>
      <c r="P39" s="41"/>
      <c r="Q39" s="41"/>
      <c r="R39" s="41"/>
      <c r="U39" s="42"/>
    </row>
    <row r="40" spans="1:21" ht="15.75" customHeight="1">
      <c r="A40" s="43"/>
      <c r="B40" s="44"/>
      <c r="C40" s="46"/>
      <c r="D40" s="43"/>
      <c r="E40" s="42"/>
      <c r="F40" s="42"/>
      <c r="G40" s="42"/>
      <c r="H40" s="41"/>
      <c r="I40" s="42"/>
      <c r="J40" s="41"/>
      <c r="K40" s="20"/>
      <c r="L40" s="20"/>
      <c r="M40" s="20"/>
      <c r="N40" s="21"/>
      <c r="O40" s="22"/>
      <c r="P40" s="41"/>
      <c r="Q40" s="41"/>
      <c r="R40" s="41"/>
      <c r="U40" s="42"/>
    </row>
    <row r="41" spans="1:21" ht="15.75" customHeight="1">
      <c r="A41" s="43"/>
      <c r="B41" s="44"/>
      <c r="C41" s="46"/>
      <c r="D41" s="43"/>
      <c r="E41" s="42"/>
      <c r="F41" s="42"/>
      <c r="G41" s="42"/>
      <c r="H41" s="41"/>
      <c r="I41" s="42"/>
      <c r="J41" s="41"/>
      <c r="K41" s="20"/>
      <c r="L41" s="20"/>
      <c r="M41" s="20"/>
      <c r="N41" s="21"/>
      <c r="O41" s="22"/>
      <c r="P41" s="41"/>
      <c r="Q41" s="41"/>
      <c r="R41" s="41"/>
      <c r="U41" s="42"/>
    </row>
    <row r="42" spans="1:21" ht="15.75" customHeight="1">
      <c r="A42" s="43"/>
      <c r="B42" s="44"/>
      <c r="C42" s="46"/>
      <c r="D42" s="43"/>
      <c r="E42" s="42"/>
      <c r="F42" s="42"/>
      <c r="G42" s="42"/>
      <c r="H42" s="41"/>
      <c r="I42" s="42"/>
      <c r="J42" s="41"/>
      <c r="K42" s="20"/>
      <c r="L42" s="20"/>
      <c r="M42" s="20"/>
      <c r="N42" s="21"/>
      <c r="O42" s="22"/>
      <c r="P42" s="41"/>
      <c r="Q42" s="41"/>
      <c r="R42" s="41"/>
      <c r="U42" s="42"/>
    </row>
    <row r="43" spans="1:21" ht="15.75" customHeight="1">
      <c r="A43" s="48">
        <f>+A33+1</f>
        <v>4</v>
      </c>
      <c r="B43" s="44" t="s">
        <v>40</v>
      </c>
      <c r="C43" s="49" t="s">
        <v>41</v>
      </c>
      <c r="D43" s="50" t="s">
        <v>114</v>
      </c>
      <c r="E43" s="41">
        <v>2.9</v>
      </c>
      <c r="F43" s="41"/>
      <c r="G43" s="42"/>
      <c r="H43" s="41">
        <f>G43*$P$9/1000</f>
        <v>0</v>
      </c>
      <c r="I43" s="42"/>
      <c r="J43" s="41">
        <f>I43*$P$10/1000</f>
        <v>0</v>
      </c>
      <c r="K43" s="23" t="s">
        <v>42</v>
      </c>
      <c r="L43" s="20" t="s">
        <v>114</v>
      </c>
      <c r="M43" s="23"/>
      <c r="N43" s="23"/>
      <c r="O43" s="22">
        <f t="shared" si="0"/>
        <v>0</v>
      </c>
      <c r="P43" s="41">
        <f>E43*F43</f>
        <v>0</v>
      </c>
      <c r="Q43" s="41">
        <f>SUM(O43:O47)</f>
        <v>0</v>
      </c>
      <c r="R43" s="41">
        <f>Q43*1.02*1.05*$R$15</f>
        <v>0</v>
      </c>
      <c r="U43" s="42">
        <f>F43-Q43</f>
        <v>0</v>
      </c>
    </row>
    <row r="44" spans="1:21" ht="15.75" customHeight="1">
      <c r="A44" s="45"/>
      <c r="B44" s="44"/>
      <c r="C44" s="49"/>
      <c r="D44" s="50"/>
      <c r="E44" s="41"/>
      <c r="F44" s="41"/>
      <c r="G44" s="42"/>
      <c r="H44" s="41"/>
      <c r="I44" s="42"/>
      <c r="J44" s="41"/>
      <c r="K44" s="23"/>
      <c r="L44" s="23"/>
      <c r="M44" s="23"/>
      <c r="N44" s="23"/>
      <c r="O44" s="22">
        <f t="shared" si="0"/>
        <v>0</v>
      </c>
      <c r="P44" s="41"/>
      <c r="Q44" s="41"/>
      <c r="R44" s="41"/>
      <c r="U44" s="42"/>
    </row>
    <row r="45" spans="1:21" ht="15.75" customHeight="1">
      <c r="A45" s="45"/>
      <c r="B45" s="44"/>
      <c r="C45" s="49"/>
      <c r="D45" s="50"/>
      <c r="E45" s="41"/>
      <c r="F45" s="41"/>
      <c r="G45" s="42"/>
      <c r="H45" s="41"/>
      <c r="I45" s="42"/>
      <c r="J45" s="41"/>
      <c r="K45" s="23"/>
      <c r="L45" s="23"/>
      <c r="M45" s="23"/>
      <c r="N45" s="23"/>
      <c r="O45" s="22">
        <f t="shared" si="0"/>
        <v>0</v>
      </c>
      <c r="P45" s="41"/>
      <c r="Q45" s="41"/>
      <c r="R45" s="41"/>
      <c r="U45" s="42"/>
    </row>
    <row r="46" spans="1:21" ht="15.75" customHeight="1">
      <c r="A46" s="45"/>
      <c r="B46" s="44"/>
      <c r="C46" s="49"/>
      <c r="D46" s="50"/>
      <c r="E46" s="41"/>
      <c r="F46" s="41"/>
      <c r="G46" s="42"/>
      <c r="H46" s="41"/>
      <c r="I46" s="42"/>
      <c r="J46" s="41"/>
      <c r="K46" s="23"/>
      <c r="L46" s="23"/>
      <c r="M46" s="23"/>
      <c r="N46" s="23"/>
      <c r="O46" s="22">
        <f t="shared" si="0"/>
        <v>0</v>
      </c>
      <c r="P46" s="41"/>
      <c r="Q46" s="41"/>
      <c r="R46" s="41"/>
      <c r="U46" s="42"/>
    </row>
    <row r="47" spans="1:21" ht="15.75" customHeight="1">
      <c r="A47" s="45"/>
      <c r="B47" s="44"/>
      <c r="C47" s="49"/>
      <c r="D47" s="50"/>
      <c r="E47" s="41"/>
      <c r="F47" s="41"/>
      <c r="G47" s="42"/>
      <c r="H47" s="41"/>
      <c r="I47" s="42"/>
      <c r="J47" s="41"/>
      <c r="K47" s="23"/>
      <c r="L47" s="23"/>
      <c r="M47" s="23"/>
      <c r="N47" s="23"/>
      <c r="O47" s="22">
        <f t="shared" si="0"/>
        <v>0</v>
      </c>
      <c r="P47" s="41"/>
      <c r="Q47" s="41"/>
      <c r="R47" s="41"/>
      <c r="U47" s="42"/>
    </row>
    <row r="48" spans="1:21" ht="12" customHeight="1">
      <c r="A48" s="48">
        <f>+A43+1</f>
        <v>5</v>
      </c>
      <c r="B48" s="44" t="s">
        <v>43</v>
      </c>
      <c r="C48" s="45" t="s">
        <v>44</v>
      </c>
      <c r="D48" s="45" t="s">
        <v>114</v>
      </c>
      <c r="E48" s="41">
        <v>2.9</v>
      </c>
      <c r="F48" s="41"/>
      <c r="G48" s="41"/>
      <c r="H48" s="41">
        <f>G48*$P$9/1000</f>
        <v>0</v>
      </c>
      <c r="I48" s="41"/>
      <c r="J48" s="41">
        <f>I48*$P$10/1000</f>
        <v>0</v>
      </c>
      <c r="K48" s="22" t="s">
        <v>45</v>
      </c>
      <c r="L48" s="22" t="s">
        <v>114</v>
      </c>
      <c r="M48" s="22"/>
      <c r="N48" s="22"/>
      <c r="O48" s="22">
        <f t="shared" si="0"/>
        <v>0</v>
      </c>
      <c r="P48" s="41">
        <f>E48*F48</f>
        <v>0</v>
      </c>
      <c r="Q48" s="41">
        <f>SUM(O48:O52)</f>
        <v>0</v>
      </c>
      <c r="R48" s="41">
        <f>Q48*1.02*1.05*$R$15</f>
        <v>0</v>
      </c>
      <c r="U48" s="1"/>
    </row>
    <row r="49" spans="1:21" ht="12" customHeight="1">
      <c r="A49" s="45"/>
      <c r="B49" s="44"/>
      <c r="C49" s="45"/>
      <c r="D49" s="45"/>
      <c r="E49" s="41"/>
      <c r="F49" s="41"/>
      <c r="G49" s="41"/>
      <c r="H49" s="41"/>
      <c r="I49" s="41"/>
      <c r="J49" s="41"/>
      <c r="K49" s="22"/>
      <c r="L49" s="22"/>
      <c r="M49" s="22"/>
      <c r="N49" s="22"/>
      <c r="O49" s="22">
        <f t="shared" si="0"/>
        <v>0</v>
      </c>
      <c r="P49" s="41"/>
      <c r="Q49" s="41"/>
      <c r="R49" s="41"/>
      <c r="U49" s="1"/>
    </row>
    <row r="50" spans="1:21" ht="12" customHeight="1">
      <c r="A50" s="45"/>
      <c r="B50" s="44"/>
      <c r="C50" s="45"/>
      <c r="D50" s="45"/>
      <c r="E50" s="41"/>
      <c r="F50" s="41"/>
      <c r="G50" s="41"/>
      <c r="H50" s="41"/>
      <c r="I50" s="41"/>
      <c r="J50" s="41"/>
      <c r="K50" s="22"/>
      <c r="L50" s="22"/>
      <c r="M50" s="22"/>
      <c r="N50" s="22"/>
      <c r="O50" s="22">
        <f t="shared" si="0"/>
        <v>0</v>
      </c>
      <c r="P50" s="41"/>
      <c r="Q50" s="41"/>
      <c r="R50" s="41"/>
      <c r="U50" s="1"/>
    </row>
    <row r="51" spans="1:21" ht="12" customHeight="1">
      <c r="A51" s="45"/>
      <c r="B51" s="44"/>
      <c r="C51" s="45"/>
      <c r="D51" s="45"/>
      <c r="E51" s="41"/>
      <c r="F51" s="41"/>
      <c r="G51" s="41"/>
      <c r="H51" s="41"/>
      <c r="I51" s="41"/>
      <c r="J51" s="41"/>
      <c r="K51" s="22"/>
      <c r="L51" s="22"/>
      <c r="M51" s="22"/>
      <c r="N51" s="22"/>
      <c r="O51" s="22">
        <f t="shared" si="0"/>
        <v>0</v>
      </c>
      <c r="P51" s="41"/>
      <c r="Q51" s="41"/>
      <c r="R51" s="41"/>
      <c r="U51" s="1"/>
    </row>
    <row r="52" spans="1:21" ht="12" customHeight="1">
      <c r="A52" s="45"/>
      <c r="B52" s="44"/>
      <c r="C52" s="45"/>
      <c r="D52" s="45"/>
      <c r="E52" s="41"/>
      <c r="F52" s="41"/>
      <c r="G52" s="41"/>
      <c r="H52" s="41"/>
      <c r="I52" s="41"/>
      <c r="J52" s="41"/>
      <c r="K52" s="22"/>
      <c r="L52" s="22"/>
      <c r="M52" s="22"/>
      <c r="N52" s="22"/>
      <c r="O52" s="22">
        <f t="shared" si="0"/>
        <v>0</v>
      </c>
      <c r="P52" s="41"/>
      <c r="Q52" s="41"/>
      <c r="R52" s="41"/>
      <c r="U52" s="1"/>
    </row>
    <row r="53" spans="1:21" ht="12" customHeight="1">
      <c r="A53" s="48">
        <f>+A48+1</f>
        <v>6</v>
      </c>
      <c r="B53" s="44" t="s">
        <v>46</v>
      </c>
      <c r="C53" s="45" t="s">
        <v>47</v>
      </c>
      <c r="D53" s="45" t="s">
        <v>114</v>
      </c>
      <c r="E53" s="41">
        <v>8.1999999999999993</v>
      </c>
      <c r="F53" s="41"/>
      <c r="G53" s="41"/>
      <c r="H53" s="41">
        <f>G53*$P$9/1000</f>
        <v>0</v>
      </c>
      <c r="I53" s="41"/>
      <c r="J53" s="41">
        <f>I53*$P$10/1000</f>
        <v>0</v>
      </c>
      <c r="K53" s="22" t="s">
        <v>48</v>
      </c>
      <c r="L53" s="22" t="s">
        <v>114</v>
      </c>
      <c r="M53" s="22"/>
      <c r="N53" s="22"/>
      <c r="O53" s="22">
        <f t="shared" si="0"/>
        <v>0</v>
      </c>
      <c r="P53" s="41">
        <f>E53*F53</f>
        <v>0</v>
      </c>
      <c r="Q53" s="41">
        <f>SUM(O53:O57)</f>
        <v>0</v>
      </c>
      <c r="R53" s="41">
        <f>Q53*1.02*1.05*$R$15</f>
        <v>0</v>
      </c>
      <c r="U53" s="1"/>
    </row>
    <row r="54" spans="1:21" ht="12" customHeight="1">
      <c r="A54" s="45"/>
      <c r="B54" s="44"/>
      <c r="C54" s="45"/>
      <c r="D54" s="45"/>
      <c r="E54" s="41"/>
      <c r="F54" s="41"/>
      <c r="G54" s="41"/>
      <c r="H54" s="41"/>
      <c r="I54" s="41"/>
      <c r="J54" s="41"/>
      <c r="K54" s="22" t="s">
        <v>49</v>
      </c>
      <c r="L54" s="22" t="s">
        <v>115</v>
      </c>
      <c r="M54" s="22"/>
      <c r="N54" s="22"/>
      <c r="O54" s="22">
        <f t="shared" si="0"/>
        <v>0</v>
      </c>
      <c r="P54" s="41"/>
      <c r="Q54" s="41"/>
      <c r="R54" s="41"/>
      <c r="U54" s="1"/>
    </row>
    <row r="55" spans="1:21" ht="12" customHeight="1">
      <c r="A55" s="45"/>
      <c r="B55" s="44"/>
      <c r="C55" s="45"/>
      <c r="D55" s="45"/>
      <c r="E55" s="41"/>
      <c r="F55" s="41"/>
      <c r="G55" s="41"/>
      <c r="H55" s="41"/>
      <c r="I55" s="41"/>
      <c r="J55" s="41"/>
      <c r="K55" s="22" t="s">
        <v>50</v>
      </c>
      <c r="L55" s="22" t="s">
        <v>114</v>
      </c>
      <c r="M55" s="22"/>
      <c r="N55" s="22"/>
      <c r="O55" s="22">
        <f t="shared" si="0"/>
        <v>0</v>
      </c>
      <c r="P55" s="41"/>
      <c r="Q55" s="41"/>
      <c r="R55" s="41"/>
      <c r="U55" s="1"/>
    </row>
    <row r="56" spans="1:21" ht="12" customHeight="1">
      <c r="A56" s="45"/>
      <c r="B56" s="44"/>
      <c r="C56" s="45"/>
      <c r="D56" s="45"/>
      <c r="E56" s="41"/>
      <c r="F56" s="41"/>
      <c r="G56" s="41"/>
      <c r="H56" s="41"/>
      <c r="I56" s="41"/>
      <c r="J56" s="41"/>
      <c r="K56" s="22"/>
      <c r="L56" s="22"/>
      <c r="M56" s="22"/>
      <c r="N56" s="22"/>
      <c r="O56" s="22">
        <f t="shared" si="0"/>
        <v>0</v>
      </c>
      <c r="P56" s="41"/>
      <c r="Q56" s="41"/>
      <c r="R56" s="41"/>
      <c r="U56" s="1"/>
    </row>
    <row r="57" spans="1:21" ht="12" customHeight="1">
      <c r="A57" s="45"/>
      <c r="B57" s="44"/>
      <c r="C57" s="45"/>
      <c r="D57" s="45"/>
      <c r="E57" s="41"/>
      <c r="F57" s="41"/>
      <c r="G57" s="41"/>
      <c r="H57" s="41"/>
      <c r="I57" s="41"/>
      <c r="J57" s="41"/>
      <c r="K57" s="22"/>
      <c r="L57" s="22"/>
      <c r="M57" s="22"/>
      <c r="N57" s="22"/>
      <c r="O57" s="22">
        <f t="shared" si="0"/>
        <v>0</v>
      </c>
      <c r="P57" s="41"/>
      <c r="Q57" s="41"/>
      <c r="R57" s="41"/>
      <c r="U57" s="1"/>
    </row>
    <row r="58" spans="1:21" ht="12" customHeight="1">
      <c r="A58" s="48">
        <f>+A53+1</f>
        <v>7</v>
      </c>
      <c r="B58" s="51" t="s">
        <v>51</v>
      </c>
      <c r="C58" s="53" t="s">
        <v>52</v>
      </c>
      <c r="D58" s="53" t="s">
        <v>38</v>
      </c>
      <c r="E58" s="54">
        <v>0.97450000000000003</v>
      </c>
      <c r="F58" s="41"/>
      <c r="G58" s="54"/>
      <c r="H58" s="41">
        <f>G58*$P$9/1000</f>
        <v>0</v>
      </c>
      <c r="I58" s="54"/>
      <c r="J58" s="41">
        <f>I58*$P$10/1000</f>
        <v>0</v>
      </c>
      <c r="K58" s="24" t="s">
        <v>53</v>
      </c>
      <c r="L58" s="24" t="s">
        <v>38</v>
      </c>
      <c r="M58" s="24"/>
      <c r="N58" s="24"/>
      <c r="O58" s="22">
        <f t="shared" si="0"/>
        <v>0</v>
      </c>
      <c r="P58" s="41">
        <f>E58*F58</f>
        <v>0</v>
      </c>
      <c r="Q58" s="41">
        <f>SUM(O58:O62)</f>
        <v>0</v>
      </c>
      <c r="R58" s="41">
        <f>Q58*1.02*1.05*$R$15</f>
        <v>0</v>
      </c>
      <c r="U58" s="1"/>
    </row>
    <row r="59" spans="1:21" ht="12" customHeight="1">
      <c r="A59" s="45"/>
      <c r="B59" s="52"/>
      <c r="C59" s="53"/>
      <c r="D59" s="53"/>
      <c r="E59" s="54"/>
      <c r="F59" s="41"/>
      <c r="G59" s="54"/>
      <c r="H59" s="41"/>
      <c r="I59" s="54"/>
      <c r="J59" s="41"/>
      <c r="K59" s="24"/>
      <c r="L59" s="24"/>
      <c r="M59" s="24"/>
      <c r="N59" s="24"/>
      <c r="O59" s="22">
        <f t="shared" si="0"/>
        <v>0</v>
      </c>
      <c r="P59" s="41"/>
      <c r="Q59" s="41"/>
      <c r="R59" s="41"/>
      <c r="U59" s="1"/>
    </row>
    <row r="60" spans="1:21" ht="12" customHeight="1">
      <c r="A60" s="45"/>
      <c r="B60" s="52"/>
      <c r="C60" s="53"/>
      <c r="D60" s="53"/>
      <c r="E60" s="54"/>
      <c r="F60" s="41"/>
      <c r="G60" s="54"/>
      <c r="H60" s="41"/>
      <c r="I60" s="54"/>
      <c r="J60" s="41"/>
      <c r="K60" s="24"/>
      <c r="L60" s="24"/>
      <c r="M60" s="24"/>
      <c r="N60" s="24"/>
      <c r="O60" s="22">
        <f t="shared" si="0"/>
        <v>0</v>
      </c>
      <c r="P60" s="41"/>
      <c r="Q60" s="41"/>
      <c r="R60" s="41"/>
      <c r="U60" s="1"/>
    </row>
    <row r="61" spans="1:21" ht="12" customHeight="1">
      <c r="A61" s="45"/>
      <c r="B61" s="52"/>
      <c r="C61" s="53"/>
      <c r="D61" s="53"/>
      <c r="E61" s="54"/>
      <c r="F61" s="41"/>
      <c r="G61" s="54"/>
      <c r="H61" s="41"/>
      <c r="I61" s="54"/>
      <c r="J61" s="41"/>
      <c r="K61" s="24"/>
      <c r="L61" s="24"/>
      <c r="M61" s="24"/>
      <c r="N61" s="24"/>
      <c r="O61" s="22">
        <f t="shared" si="0"/>
        <v>0</v>
      </c>
      <c r="P61" s="41"/>
      <c r="Q61" s="41"/>
      <c r="R61" s="41"/>
      <c r="U61" s="1"/>
    </row>
    <row r="62" spans="1:21" ht="12" customHeight="1">
      <c r="A62" s="45"/>
      <c r="B62" s="52"/>
      <c r="C62" s="53"/>
      <c r="D62" s="53"/>
      <c r="E62" s="54"/>
      <c r="F62" s="41"/>
      <c r="G62" s="54"/>
      <c r="H62" s="41"/>
      <c r="I62" s="54"/>
      <c r="J62" s="41"/>
      <c r="K62" s="24"/>
      <c r="L62" s="24"/>
      <c r="M62" s="24"/>
      <c r="N62" s="24"/>
      <c r="O62" s="22">
        <f t="shared" si="0"/>
        <v>0</v>
      </c>
      <c r="P62" s="41"/>
      <c r="Q62" s="41"/>
      <c r="R62" s="41"/>
      <c r="U62" s="1"/>
    </row>
    <row r="63" spans="1:21" ht="12" customHeight="1">
      <c r="A63" s="48">
        <f>+A58+1</f>
        <v>8</v>
      </c>
      <c r="B63" s="51" t="s">
        <v>51</v>
      </c>
      <c r="C63" s="53" t="s">
        <v>54</v>
      </c>
      <c r="D63" s="53" t="s">
        <v>38</v>
      </c>
      <c r="E63" s="54">
        <v>0.2581</v>
      </c>
      <c r="F63" s="41"/>
      <c r="G63" s="54"/>
      <c r="H63" s="41">
        <f>G63*$P$9/1000</f>
        <v>0</v>
      </c>
      <c r="I63" s="54"/>
      <c r="J63" s="41">
        <f>I63*$P$10/1000</f>
        <v>0</v>
      </c>
      <c r="K63" s="24" t="s">
        <v>53</v>
      </c>
      <c r="L63" s="24" t="s">
        <v>38</v>
      </c>
      <c r="M63" s="24"/>
      <c r="N63" s="24"/>
      <c r="O63" s="22">
        <f t="shared" si="0"/>
        <v>0</v>
      </c>
      <c r="P63" s="41">
        <f>E63*F63</f>
        <v>0</v>
      </c>
      <c r="Q63" s="41">
        <f>SUM(O63:O67)</f>
        <v>0</v>
      </c>
      <c r="R63" s="41">
        <f>Q63*1.02*1.05*$R$15</f>
        <v>0</v>
      </c>
      <c r="U63" s="1"/>
    </row>
    <row r="64" spans="1:21" ht="12" customHeight="1">
      <c r="A64" s="45"/>
      <c r="B64" s="52"/>
      <c r="C64" s="53"/>
      <c r="D64" s="53"/>
      <c r="E64" s="54"/>
      <c r="F64" s="41"/>
      <c r="G64" s="54"/>
      <c r="H64" s="41"/>
      <c r="I64" s="54"/>
      <c r="J64" s="41"/>
      <c r="K64" s="24"/>
      <c r="L64" s="24"/>
      <c r="M64" s="24"/>
      <c r="N64" s="24"/>
      <c r="O64" s="22">
        <f t="shared" si="0"/>
        <v>0</v>
      </c>
      <c r="P64" s="41"/>
      <c r="Q64" s="41"/>
      <c r="R64" s="41"/>
      <c r="U64" s="1"/>
    </row>
    <row r="65" spans="1:21" ht="12" customHeight="1">
      <c r="A65" s="45"/>
      <c r="B65" s="52"/>
      <c r="C65" s="53"/>
      <c r="D65" s="53"/>
      <c r="E65" s="54"/>
      <c r="F65" s="41"/>
      <c r="G65" s="54"/>
      <c r="H65" s="41"/>
      <c r="I65" s="54"/>
      <c r="J65" s="41"/>
      <c r="K65" s="24"/>
      <c r="L65" s="24"/>
      <c r="M65" s="24"/>
      <c r="N65" s="24"/>
      <c r="O65" s="22">
        <f t="shared" si="0"/>
        <v>0</v>
      </c>
      <c r="P65" s="41"/>
      <c r="Q65" s="41"/>
      <c r="R65" s="41"/>
      <c r="U65" s="1"/>
    </row>
    <row r="66" spans="1:21" ht="12" customHeight="1">
      <c r="A66" s="45"/>
      <c r="B66" s="52"/>
      <c r="C66" s="53"/>
      <c r="D66" s="53"/>
      <c r="E66" s="54"/>
      <c r="F66" s="41"/>
      <c r="G66" s="54"/>
      <c r="H66" s="41"/>
      <c r="I66" s="54"/>
      <c r="J66" s="41"/>
      <c r="K66" s="24"/>
      <c r="L66" s="24"/>
      <c r="M66" s="24"/>
      <c r="N66" s="24"/>
      <c r="O66" s="22">
        <f t="shared" si="0"/>
        <v>0</v>
      </c>
      <c r="P66" s="41"/>
      <c r="Q66" s="41"/>
      <c r="R66" s="41"/>
      <c r="U66" s="1"/>
    </row>
    <row r="67" spans="1:21" ht="12" customHeight="1">
      <c r="A67" s="45"/>
      <c r="B67" s="52"/>
      <c r="C67" s="53"/>
      <c r="D67" s="53"/>
      <c r="E67" s="54"/>
      <c r="F67" s="41"/>
      <c r="G67" s="54"/>
      <c r="H67" s="41"/>
      <c r="I67" s="54"/>
      <c r="J67" s="41"/>
      <c r="K67" s="24"/>
      <c r="L67" s="24"/>
      <c r="M67" s="24"/>
      <c r="N67" s="24"/>
      <c r="O67" s="22">
        <f t="shared" si="0"/>
        <v>0</v>
      </c>
      <c r="P67" s="41"/>
      <c r="Q67" s="41"/>
      <c r="R67" s="41"/>
      <c r="U67" s="1"/>
    </row>
    <row r="68" spans="1:21" ht="12" customHeight="1">
      <c r="A68" s="48">
        <f>+A63+1</f>
        <v>9</v>
      </c>
      <c r="B68" s="44" t="s">
        <v>55</v>
      </c>
      <c r="C68" s="45" t="s">
        <v>56</v>
      </c>
      <c r="D68" s="45" t="s">
        <v>57</v>
      </c>
      <c r="E68" s="41">
        <v>500</v>
      </c>
      <c r="F68" s="41"/>
      <c r="G68" s="41"/>
      <c r="H68" s="41">
        <f>G68*$P$9/1000</f>
        <v>0</v>
      </c>
      <c r="I68" s="41"/>
      <c r="J68" s="41">
        <f>I68*$P$10/1000</f>
        <v>0</v>
      </c>
      <c r="K68" s="22"/>
      <c r="L68" s="22"/>
      <c r="M68" s="22"/>
      <c r="N68" s="22"/>
      <c r="O68" s="22">
        <f t="shared" si="0"/>
        <v>0</v>
      </c>
      <c r="P68" s="41">
        <f>E68*F68</f>
        <v>0</v>
      </c>
      <c r="Q68" s="41">
        <f>SUM(O68:O72)</f>
        <v>0</v>
      </c>
      <c r="R68" s="41">
        <f>Q68*1.02*1.05*$R$15</f>
        <v>0</v>
      </c>
      <c r="U68" s="1"/>
    </row>
    <row r="69" spans="1:21" ht="12" customHeight="1">
      <c r="A69" s="45"/>
      <c r="B69" s="52"/>
      <c r="C69" s="45"/>
      <c r="D69" s="45"/>
      <c r="E69" s="41"/>
      <c r="F69" s="41"/>
      <c r="G69" s="41"/>
      <c r="H69" s="41"/>
      <c r="I69" s="41"/>
      <c r="J69" s="41"/>
      <c r="K69" s="22"/>
      <c r="L69" s="22"/>
      <c r="M69" s="22"/>
      <c r="N69" s="22"/>
      <c r="O69" s="22">
        <f t="shared" si="0"/>
        <v>0</v>
      </c>
      <c r="P69" s="41"/>
      <c r="Q69" s="41"/>
      <c r="R69" s="41"/>
      <c r="U69" s="1"/>
    </row>
    <row r="70" spans="1:21" ht="12" customHeight="1">
      <c r="A70" s="45"/>
      <c r="B70" s="52"/>
      <c r="C70" s="45"/>
      <c r="D70" s="45"/>
      <c r="E70" s="41"/>
      <c r="F70" s="41"/>
      <c r="G70" s="41"/>
      <c r="H70" s="41"/>
      <c r="I70" s="41"/>
      <c r="J70" s="41"/>
      <c r="K70" s="22"/>
      <c r="L70" s="22"/>
      <c r="M70" s="22"/>
      <c r="N70" s="22"/>
      <c r="O70" s="22">
        <f t="shared" si="0"/>
        <v>0</v>
      </c>
      <c r="P70" s="41"/>
      <c r="Q70" s="41"/>
      <c r="R70" s="41"/>
      <c r="U70" s="1"/>
    </row>
    <row r="71" spans="1:21" ht="12" customHeight="1">
      <c r="A71" s="45"/>
      <c r="B71" s="52"/>
      <c r="C71" s="45"/>
      <c r="D71" s="45"/>
      <c r="E71" s="41"/>
      <c r="F71" s="41"/>
      <c r="G71" s="41"/>
      <c r="H71" s="41"/>
      <c r="I71" s="41"/>
      <c r="J71" s="41"/>
      <c r="K71" s="22"/>
      <c r="L71" s="22"/>
      <c r="M71" s="22"/>
      <c r="N71" s="22"/>
      <c r="O71" s="22">
        <f t="shared" si="0"/>
        <v>0</v>
      </c>
      <c r="P71" s="41"/>
      <c r="Q71" s="41"/>
      <c r="R71" s="41"/>
      <c r="U71" s="1"/>
    </row>
    <row r="72" spans="1:21" ht="12" customHeight="1">
      <c r="A72" s="45"/>
      <c r="B72" s="52"/>
      <c r="C72" s="45"/>
      <c r="D72" s="45"/>
      <c r="E72" s="41"/>
      <c r="F72" s="41"/>
      <c r="G72" s="41"/>
      <c r="H72" s="41"/>
      <c r="I72" s="41"/>
      <c r="J72" s="41"/>
      <c r="K72" s="22"/>
      <c r="L72" s="22"/>
      <c r="M72" s="22"/>
      <c r="N72" s="22"/>
      <c r="O72" s="22">
        <f t="shared" si="0"/>
        <v>0</v>
      </c>
      <c r="P72" s="41"/>
      <c r="Q72" s="41"/>
      <c r="R72" s="41"/>
      <c r="U72" s="1"/>
    </row>
    <row r="73" spans="1:21" ht="12" customHeight="1">
      <c r="A73" s="48">
        <f>+A68+1</f>
        <v>10</v>
      </c>
      <c r="B73" s="44" t="s">
        <v>58</v>
      </c>
      <c r="C73" s="45" t="s">
        <v>59</v>
      </c>
      <c r="D73" s="45" t="s">
        <v>57</v>
      </c>
      <c r="E73" s="41">
        <v>350</v>
      </c>
      <c r="F73" s="41"/>
      <c r="G73" s="41"/>
      <c r="H73" s="41">
        <f>G73*$P$9/1000</f>
        <v>0</v>
      </c>
      <c r="I73" s="41"/>
      <c r="J73" s="41">
        <f>I73*$P$10/1000</f>
        <v>0</v>
      </c>
      <c r="K73" s="22"/>
      <c r="L73" s="22"/>
      <c r="M73" s="22"/>
      <c r="N73" s="22"/>
      <c r="O73" s="22">
        <f t="shared" si="0"/>
        <v>0</v>
      </c>
      <c r="P73" s="41">
        <f>E73*F73</f>
        <v>0</v>
      </c>
      <c r="Q73" s="41">
        <f>SUM(O73:O77)</f>
        <v>0</v>
      </c>
      <c r="R73" s="41">
        <f>Q73*1.02*1.05*$R$15</f>
        <v>0</v>
      </c>
      <c r="U73" s="1"/>
    </row>
    <row r="74" spans="1:21" ht="12" customHeight="1">
      <c r="A74" s="45"/>
      <c r="B74" s="52"/>
      <c r="C74" s="45"/>
      <c r="D74" s="45"/>
      <c r="E74" s="41"/>
      <c r="F74" s="41"/>
      <c r="G74" s="41"/>
      <c r="H74" s="41"/>
      <c r="I74" s="41"/>
      <c r="J74" s="41"/>
      <c r="K74" s="22"/>
      <c r="L74" s="22"/>
      <c r="M74" s="22"/>
      <c r="N74" s="22"/>
      <c r="O74" s="22">
        <f t="shared" si="0"/>
        <v>0</v>
      </c>
      <c r="P74" s="41"/>
      <c r="Q74" s="41"/>
      <c r="R74" s="41"/>
      <c r="U74" s="1"/>
    </row>
    <row r="75" spans="1:21" ht="12" customHeight="1">
      <c r="A75" s="45"/>
      <c r="B75" s="52"/>
      <c r="C75" s="45"/>
      <c r="D75" s="45"/>
      <c r="E75" s="41"/>
      <c r="F75" s="41"/>
      <c r="G75" s="41"/>
      <c r="H75" s="41"/>
      <c r="I75" s="41"/>
      <c r="J75" s="41"/>
      <c r="K75" s="22"/>
      <c r="L75" s="22"/>
      <c r="M75" s="22"/>
      <c r="N75" s="22"/>
      <c r="O75" s="22">
        <f t="shared" si="0"/>
        <v>0</v>
      </c>
      <c r="P75" s="41"/>
      <c r="Q75" s="41"/>
      <c r="R75" s="41"/>
      <c r="U75" s="1"/>
    </row>
    <row r="76" spans="1:21" ht="12" customHeight="1">
      <c r="A76" s="45"/>
      <c r="B76" s="52"/>
      <c r="C76" s="45"/>
      <c r="D76" s="45"/>
      <c r="E76" s="41"/>
      <c r="F76" s="41"/>
      <c r="G76" s="41"/>
      <c r="H76" s="41"/>
      <c r="I76" s="41"/>
      <c r="J76" s="41"/>
      <c r="K76" s="22"/>
      <c r="L76" s="22"/>
      <c r="M76" s="22"/>
      <c r="N76" s="22"/>
      <c r="O76" s="22">
        <f t="shared" si="0"/>
        <v>0</v>
      </c>
      <c r="P76" s="41"/>
      <c r="Q76" s="41"/>
      <c r="R76" s="41"/>
      <c r="U76" s="1"/>
    </row>
    <row r="77" spans="1:21" ht="12" customHeight="1">
      <c r="A77" s="45"/>
      <c r="B77" s="52"/>
      <c r="C77" s="45"/>
      <c r="D77" s="45"/>
      <c r="E77" s="41"/>
      <c r="F77" s="41"/>
      <c r="G77" s="41"/>
      <c r="H77" s="41"/>
      <c r="I77" s="41"/>
      <c r="J77" s="41"/>
      <c r="K77" s="22"/>
      <c r="L77" s="22"/>
      <c r="M77" s="22"/>
      <c r="N77" s="22"/>
      <c r="O77" s="22">
        <f t="shared" si="0"/>
        <v>0</v>
      </c>
      <c r="P77" s="41"/>
      <c r="Q77" s="41"/>
      <c r="R77" s="41"/>
      <c r="U77" s="1"/>
    </row>
    <row r="78" spans="1:21" ht="12" customHeight="1">
      <c r="A78" s="48">
        <f>+A73+1</f>
        <v>11</v>
      </c>
      <c r="B78" s="44" t="s">
        <v>60</v>
      </c>
      <c r="C78" s="45" t="s">
        <v>61</v>
      </c>
      <c r="D78" s="45" t="s">
        <v>114</v>
      </c>
      <c r="E78" s="41">
        <f>0.012*0.012*3.14/4*0.3*E68+0.012*0.012*3.14/4*0.6*E73</f>
        <v>4.0694399999999992E-2</v>
      </c>
      <c r="F78" s="41"/>
      <c r="G78" s="41"/>
      <c r="H78" s="41">
        <f>G78*$P$9/1000</f>
        <v>0</v>
      </c>
      <c r="I78" s="41"/>
      <c r="J78" s="41">
        <f>I78*$P$10/1000</f>
        <v>0</v>
      </c>
      <c r="K78" s="22" t="s">
        <v>62</v>
      </c>
      <c r="L78" s="22" t="s">
        <v>114</v>
      </c>
      <c r="M78" s="22"/>
      <c r="N78" s="22"/>
      <c r="O78" s="22">
        <f>M78*N78</f>
        <v>0</v>
      </c>
      <c r="P78" s="41">
        <f>E78*F78</f>
        <v>0</v>
      </c>
      <c r="Q78" s="41">
        <f>SUM(O78:O82)</f>
        <v>0</v>
      </c>
      <c r="R78" s="41">
        <f>Q78*1.02*1.05*$R$15</f>
        <v>0</v>
      </c>
      <c r="U78" s="1"/>
    </row>
    <row r="79" spans="1:21" ht="12" customHeight="1">
      <c r="A79" s="45"/>
      <c r="B79" s="44"/>
      <c r="C79" s="45"/>
      <c r="D79" s="45"/>
      <c r="E79" s="41"/>
      <c r="F79" s="41"/>
      <c r="G79" s="41"/>
      <c r="H79" s="41"/>
      <c r="I79" s="41"/>
      <c r="J79" s="41"/>
      <c r="K79" s="22"/>
      <c r="L79" s="22"/>
      <c r="M79" s="22"/>
      <c r="N79" s="22"/>
      <c r="O79" s="22">
        <f>M79*N79</f>
        <v>0</v>
      </c>
      <c r="P79" s="41"/>
      <c r="Q79" s="41"/>
      <c r="R79" s="41"/>
      <c r="U79" s="1"/>
    </row>
    <row r="80" spans="1:21" ht="12" customHeight="1">
      <c r="A80" s="45"/>
      <c r="B80" s="44"/>
      <c r="C80" s="45"/>
      <c r="D80" s="45"/>
      <c r="E80" s="41"/>
      <c r="F80" s="41"/>
      <c r="G80" s="41"/>
      <c r="H80" s="41"/>
      <c r="I80" s="41"/>
      <c r="J80" s="41"/>
      <c r="K80" s="22"/>
      <c r="L80" s="22"/>
      <c r="M80" s="22"/>
      <c r="N80" s="22"/>
      <c r="O80" s="22">
        <f>M80*N80</f>
        <v>0</v>
      </c>
      <c r="P80" s="41"/>
      <c r="Q80" s="41"/>
      <c r="R80" s="41"/>
      <c r="U80" s="1"/>
    </row>
    <row r="81" spans="1:24" ht="12" customHeight="1">
      <c r="A81" s="45"/>
      <c r="B81" s="44"/>
      <c r="C81" s="45"/>
      <c r="D81" s="45"/>
      <c r="E81" s="41"/>
      <c r="F81" s="41"/>
      <c r="G81" s="41"/>
      <c r="H81" s="41"/>
      <c r="I81" s="41"/>
      <c r="J81" s="41"/>
      <c r="K81" s="22"/>
      <c r="L81" s="22"/>
      <c r="M81" s="22"/>
      <c r="N81" s="22"/>
      <c r="O81" s="22">
        <f>M81*N81</f>
        <v>0</v>
      </c>
      <c r="P81" s="41"/>
      <c r="Q81" s="41"/>
      <c r="R81" s="41"/>
      <c r="U81" s="1"/>
    </row>
    <row r="82" spans="1:24" ht="12" customHeight="1">
      <c r="A82" s="45"/>
      <c r="B82" s="44"/>
      <c r="C82" s="45"/>
      <c r="D82" s="45"/>
      <c r="E82" s="41"/>
      <c r="F82" s="41"/>
      <c r="G82" s="41"/>
      <c r="H82" s="41"/>
      <c r="I82" s="41"/>
      <c r="J82" s="41"/>
      <c r="K82" s="22"/>
      <c r="L82" s="22"/>
      <c r="M82" s="22"/>
      <c r="N82" s="22"/>
      <c r="O82" s="22">
        <f>M82*N82</f>
        <v>0</v>
      </c>
      <c r="P82" s="41"/>
      <c r="Q82" s="41"/>
      <c r="R82" s="41"/>
      <c r="U82" s="1"/>
    </row>
    <row r="83" spans="1:24" ht="12" customHeight="1">
      <c r="A83" s="48">
        <f>+A78+1</f>
        <v>12</v>
      </c>
      <c r="B83" s="44" t="s">
        <v>63</v>
      </c>
      <c r="C83" s="45" t="s">
        <v>64</v>
      </c>
      <c r="D83" s="45" t="s">
        <v>38</v>
      </c>
      <c r="E83" s="41">
        <f>+(77.6+217)/1000</f>
        <v>0.29460000000000003</v>
      </c>
      <c r="F83" s="41"/>
      <c r="G83" s="41"/>
      <c r="H83" s="41">
        <f>G83*$P$9/1000</f>
        <v>0</v>
      </c>
      <c r="I83" s="41"/>
      <c r="J83" s="41">
        <f>I83*$P$10/1000</f>
        <v>0</v>
      </c>
      <c r="K83" s="24" t="s">
        <v>53</v>
      </c>
      <c r="L83" s="24" t="s">
        <v>38</v>
      </c>
      <c r="M83" s="24"/>
      <c r="N83" s="24"/>
      <c r="O83" s="22">
        <f t="shared" si="0"/>
        <v>0</v>
      </c>
      <c r="P83" s="41">
        <f>E83*F83</f>
        <v>0</v>
      </c>
      <c r="Q83" s="41">
        <f>SUM(O83:O87)</f>
        <v>0</v>
      </c>
      <c r="R83" s="41">
        <f>Q83*1.02*1.05*$R$15</f>
        <v>0</v>
      </c>
      <c r="U83" s="1"/>
    </row>
    <row r="84" spans="1:24" ht="12" customHeight="1">
      <c r="A84" s="45"/>
      <c r="B84" s="44"/>
      <c r="C84" s="45"/>
      <c r="D84" s="45"/>
      <c r="E84" s="41"/>
      <c r="F84" s="41"/>
      <c r="G84" s="41"/>
      <c r="H84" s="41"/>
      <c r="I84" s="41"/>
      <c r="J84" s="41"/>
      <c r="K84" s="22"/>
      <c r="L84" s="22"/>
      <c r="M84" s="22"/>
      <c r="N84" s="22"/>
      <c r="O84" s="22">
        <f t="shared" si="0"/>
        <v>0</v>
      </c>
      <c r="P84" s="41"/>
      <c r="Q84" s="41"/>
      <c r="R84" s="41"/>
      <c r="U84" s="1"/>
    </row>
    <row r="85" spans="1:24" ht="12" customHeight="1">
      <c r="A85" s="45"/>
      <c r="B85" s="44"/>
      <c r="C85" s="45"/>
      <c r="D85" s="45"/>
      <c r="E85" s="41"/>
      <c r="F85" s="41"/>
      <c r="G85" s="41"/>
      <c r="H85" s="41"/>
      <c r="I85" s="41"/>
      <c r="J85" s="41"/>
      <c r="K85" s="22"/>
      <c r="L85" s="22"/>
      <c r="M85" s="22"/>
      <c r="N85" s="22"/>
      <c r="O85" s="22">
        <f t="shared" si="0"/>
        <v>0</v>
      </c>
      <c r="P85" s="41"/>
      <c r="Q85" s="41"/>
      <c r="R85" s="41"/>
      <c r="S85" s="29"/>
      <c r="T85" s="29"/>
      <c r="U85" s="29"/>
      <c r="V85" s="29">
        <f>12/1000</f>
        <v>1.2E-2</v>
      </c>
      <c r="W85" s="29"/>
      <c r="X85" s="29"/>
    </row>
    <row r="86" spans="1:24" ht="12" customHeight="1">
      <c r="A86" s="45"/>
      <c r="B86" s="44"/>
      <c r="C86" s="45"/>
      <c r="D86" s="45"/>
      <c r="E86" s="41"/>
      <c r="F86" s="41"/>
      <c r="G86" s="41"/>
      <c r="H86" s="41"/>
      <c r="I86" s="41"/>
      <c r="J86" s="41"/>
      <c r="K86" s="22"/>
      <c r="L86" s="22"/>
      <c r="M86" s="22"/>
      <c r="N86" s="22"/>
      <c r="O86" s="22">
        <f t="shared" si="0"/>
        <v>0</v>
      </c>
      <c r="P86" s="41"/>
      <c r="Q86" s="41"/>
      <c r="R86" s="41"/>
      <c r="S86" s="29"/>
      <c r="T86" s="29"/>
      <c r="U86" s="29"/>
      <c r="V86" s="29"/>
      <c r="W86" s="29"/>
      <c r="X86" s="29"/>
    </row>
    <row r="87" spans="1:24" ht="12" customHeight="1">
      <c r="A87" s="45"/>
      <c r="B87" s="44"/>
      <c r="C87" s="45"/>
      <c r="D87" s="45"/>
      <c r="E87" s="41"/>
      <c r="F87" s="41"/>
      <c r="G87" s="41"/>
      <c r="H87" s="41"/>
      <c r="I87" s="41"/>
      <c r="J87" s="41"/>
      <c r="K87" s="22"/>
      <c r="L87" s="22"/>
      <c r="M87" s="22"/>
      <c r="N87" s="22"/>
      <c r="O87" s="22">
        <f t="shared" si="0"/>
        <v>0</v>
      </c>
      <c r="P87" s="41"/>
      <c r="Q87" s="41"/>
      <c r="R87" s="41"/>
      <c r="S87" s="29"/>
      <c r="T87" s="29"/>
      <c r="U87" s="29"/>
      <c r="V87" s="29"/>
      <c r="W87" s="29"/>
      <c r="X87" s="29"/>
    </row>
    <row r="88" spans="1:24" ht="12" customHeight="1">
      <c r="A88" s="48">
        <f>+A83+1</f>
        <v>13</v>
      </c>
      <c r="B88" s="51" t="s">
        <v>65</v>
      </c>
      <c r="C88" s="53" t="s">
        <v>66</v>
      </c>
      <c r="D88" s="53" t="s">
        <v>115</v>
      </c>
      <c r="E88" s="55">
        <v>480</v>
      </c>
      <c r="F88" s="41"/>
      <c r="G88" s="54"/>
      <c r="H88" s="41">
        <f>G88*$P$9/1000</f>
        <v>0</v>
      </c>
      <c r="I88" s="54"/>
      <c r="J88" s="41">
        <f>I88*$P$10/1000</f>
        <v>0</v>
      </c>
      <c r="K88" s="24" t="s">
        <v>45</v>
      </c>
      <c r="L88" s="24" t="s">
        <v>114</v>
      </c>
      <c r="M88" s="24"/>
      <c r="N88" s="24"/>
      <c r="O88" s="22">
        <f t="shared" si="0"/>
        <v>0</v>
      </c>
      <c r="P88" s="41">
        <f>E88*F88</f>
        <v>0</v>
      </c>
      <c r="Q88" s="41">
        <f>SUM(O88:O92)</f>
        <v>0</v>
      </c>
      <c r="R88" s="41">
        <f>Q88*1.02*1.05*$R$15</f>
        <v>0</v>
      </c>
      <c r="S88" s="29">
        <f>24/0.05</f>
        <v>480</v>
      </c>
      <c r="T88" s="29"/>
      <c r="U88" s="29"/>
      <c r="V88" s="29"/>
      <c r="W88" s="29"/>
      <c r="X88" s="29"/>
    </row>
    <row r="89" spans="1:24" ht="12" customHeight="1">
      <c r="A89" s="45"/>
      <c r="B89" s="51"/>
      <c r="C89" s="53"/>
      <c r="D89" s="53"/>
      <c r="E89" s="55"/>
      <c r="F89" s="41"/>
      <c r="G89" s="54"/>
      <c r="H89" s="41"/>
      <c r="I89" s="54"/>
      <c r="J89" s="41"/>
      <c r="K89" s="24"/>
      <c r="L89" s="24"/>
      <c r="M89" s="24"/>
      <c r="N89" s="24"/>
      <c r="O89" s="22">
        <f t="shared" si="0"/>
        <v>0</v>
      </c>
      <c r="P89" s="41"/>
      <c r="Q89" s="41"/>
      <c r="R89" s="41"/>
      <c r="S89" s="29"/>
      <c r="T89" s="29"/>
      <c r="U89" s="29"/>
      <c r="V89" s="29"/>
      <c r="W89" s="29"/>
      <c r="X89" s="29"/>
    </row>
    <row r="90" spans="1:24" ht="12" customHeight="1">
      <c r="A90" s="45"/>
      <c r="B90" s="51"/>
      <c r="C90" s="53"/>
      <c r="D90" s="53"/>
      <c r="E90" s="55"/>
      <c r="F90" s="41"/>
      <c r="G90" s="54"/>
      <c r="H90" s="41"/>
      <c r="I90" s="54"/>
      <c r="J90" s="41"/>
      <c r="K90" s="24"/>
      <c r="L90" s="24"/>
      <c r="M90" s="24"/>
      <c r="N90" s="24"/>
      <c r="O90" s="22">
        <f t="shared" si="0"/>
        <v>0</v>
      </c>
      <c r="P90" s="41"/>
      <c r="Q90" s="41"/>
      <c r="R90" s="41"/>
      <c r="S90" s="29"/>
      <c r="T90" s="29"/>
      <c r="U90" s="29"/>
      <c r="V90" s="29"/>
      <c r="W90" s="29"/>
      <c r="X90" s="29"/>
    </row>
    <row r="91" spans="1:24" ht="12" customHeight="1">
      <c r="A91" s="45"/>
      <c r="B91" s="51"/>
      <c r="C91" s="53"/>
      <c r="D91" s="53"/>
      <c r="E91" s="55"/>
      <c r="F91" s="41"/>
      <c r="G91" s="54"/>
      <c r="H91" s="41"/>
      <c r="I91" s="54"/>
      <c r="J91" s="41"/>
      <c r="K91" s="24"/>
      <c r="L91" s="24"/>
      <c r="M91" s="24"/>
      <c r="N91" s="24"/>
      <c r="O91" s="22">
        <f t="shared" si="0"/>
        <v>0</v>
      </c>
      <c r="P91" s="41"/>
      <c r="Q91" s="41"/>
      <c r="R91" s="41"/>
      <c r="S91" s="29"/>
      <c r="T91" s="29"/>
      <c r="U91" s="29"/>
      <c r="V91" s="29"/>
      <c r="W91" s="29"/>
      <c r="X91" s="29"/>
    </row>
    <row r="92" spans="1:24" ht="12" customHeight="1">
      <c r="A92" s="45"/>
      <c r="B92" s="51"/>
      <c r="C92" s="53"/>
      <c r="D92" s="53"/>
      <c r="E92" s="55"/>
      <c r="F92" s="41"/>
      <c r="G92" s="54"/>
      <c r="H92" s="41"/>
      <c r="I92" s="54"/>
      <c r="J92" s="41"/>
      <c r="K92" s="24"/>
      <c r="L92" s="24"/>
      <c r="M92" s="24"/>
      <c r="N92" s="24"/>
      <c r="O92" s="22">
        <f t="shared" si="0"/>
        <v>0</v>
      </c>
      <c r="P92" s="41"/>
      <c r="Q92" s="41"/>
      <c r="R92" s="41"/>
      <c r="S92" s="29"/>
      <c r="T92" s="29"/>
      <c r="U92" s="29"/>
      <c r="V92" s="29"/>
      <c r="W92" s="29"/>
      <c r="X92" s="29"/>
    </row>
    <row r="93" spans="1:24" ht="12" customHeight="1">
      <c r="A93" s="48">
        <f>+A88+1</f>
        <v>14</v>
      </c>
      <c r="B93" s="51" t="s">
        <v>51</v>
      </c>
      <c r="C93" s="53" t="s">
        <v>67</v>
      </c>
      <c r="D93" s="53" t="s">
        <v>38</v>
      </c>
      <c r="E93" s="54">
        <v>2.5752000000000002</v>
      </c>
      <c r="F93" s="41"/>
      <c r="G93" s="54"/>
      <c r="H93" s="41">
        <f>G93*$P$9/1000</f>
        <v>0</v>
      </c>
      <c r="I93" s="54"/>
      <c r="J93" s="41">
        <f>I93*$P$10/1000</f>
        <v>0</v>
      </c>
      <c r="K93" s="24" t="s">
        <v>53</v>
      </c>
      <c r="L93" s="24" t="s">
        <v>38</v>
      </c>
      <c r="M93" s="24"/>
      <c r="N93" s="24"/>
      <c r="O93" s="22">
        <f>M93*N93</f>
        <v>0</v>
      </c>
      <c r="P93" s="41">
        <f>E93*F93</f>
        <v>0</v>
      </c>
      <c r="Q93" s="41">
        <f>SUM(O93:O97)</f>
        <v>0</v>
      </c>
      <c r="R93" s="41">
        <f>Q93*1.02*1.05*$R$15</f>
        <v>0</v>
      </c>
      <c r="S93" s="29"/>
      <c r="T93" s="29"/>
      <c r="U93" s="29"/>
      <c r="V93" s="29"/>
      <c r="W93" s="29"/>
      <c r="X93" s="29"/>
    </row>
    <row r="94" spans="1:24" ht="12" customHeight="1">
      <c r="A94" s="45"/>
      <c r="B94" s="52"/>
      <c r="C94" s="53"/>
      <c r="D94" s="53"/>
      <c r="E94" s="54"/>
      <c r="F94" s="41"/>
      <c r="G94" s="54"/>
      <c r="H94" s="41"/>
      <c r="I94" s="54"/>
      <c r="J94" s="41"/>
      <c r="K94" s="24"/>
      <c r="L94" s="24"/>
      <c r="M94" s="24"/>
      <c r="N94" s="24"/>
      <c r="O94" s="22">
        <f>M94*N94</f>
        <v>0</v>
      </c>
      <c r="P94" s="41"/>
      <c r="Q94" s="41"/>
      <c r="R94" s="41"/>
      <c r="S94" s="29"/>
      <c r="T94" s="29"/>
      <c r="U94" s="29"/>
      <c r="V94" s="29"/>
      <c r="W94" s="29"/>
      <c r="X94" s="29"/>
    </row>
    <row r="95" spans="1:24" ht="12" customHeight="1">
      <c r="A95" s="45"/>
      <c r="B95" s="52"/>
      <c r="C95" s="53"/>
      <c r="D95" s="53"/>
      <c r="E95" s="54"/>
      <c r="F95" s="41"/>
      <c r="G95" s="54"/>
      <c r="H95" s="41"/>
      <c r="I95" s="54"/>
      <c r="J95" s="41"/>
      <c r="K95" s="24"/>
      <c r="L95" s="24"/>
      <c r="M95" s="24"/>
      <c r="N95" s="24"/>
      <c r="O95" s="22">
        <f>M95*N95</f>
        <v>0</v>
      </c>
      <c r="P95" s="41"/>
      <c r="Q95" s="41"/>
      <c r="R95" s="41"/>
      <c r="S95" s="29"/>
      <c r="T95" s="29"/>
      <c r="U95" s="29"/>
      <c r="V95" s="29"/>
      <c r="W95" s="29"/>
      <c r="X95" s="29"/>
    </row>
    <row r="96" spans="1:24" ht="12" customHeight="1">
      <c r="A96" s="45"/>
      <c r="B96" s="52"/>
      <c r="C96" s="53"/>
      <c r="D96" s="53"/>
      <c r="E96" s="54"/>
      <c r="F96" s="41"/>
      <c r="G96" s="54"/>
      <c r="H96" s="41"/>
      <c r="I96" s="54"/>
      <c r="J96" s="41"/>
      <c r="K96" s="24"/>
      <c r="L96" s="24"/>
      <c r="M96" s="24"/>
      <c r="N96" s="24"/>
      <c r="O96" s="22">
        <f>M96*N96</f>
        <v>0</v>
      </c>
      <c r="P96" s="41"/>
      <c r="Q96" s="41"/>
      <c r="R96" s="41"/>
      <c r="S96" s="29"/>
      <c r="T96" s="29"/>
      <c r="U96" s="29"/>
      <c r="V96" s="29"/>
      <c r="W96" s="29"/>
      <c r="X96" s="29"/>
    </row>
    <row r="97" spans="1:24" ht="12" customHeight="1">
      <c r="A97" s="45"/>
      <c r="B97" s="52"/>
      <c r="C97" s="53"/>
      <c r="D97" s="53"/>
      <c r="E97" s="54"/>
      <c r="F97" s="41"/>
      <c r="G97" s="54"/>
      <c r="H97" s="41"/>
      <c r="I97" s="54"/>
      <c r="J97" s="41"/>
      <c r="K97" s="24"/>
      <c r="L97" s="24"/>
      <c r="M97" s="24"/>
      <c r="N97" s="24"/>
      <c r="O97" s="22">
        <f>M97*N97</f>
        <v>0</v>
      </c>
      <c r="P97" s="41"/>
      <c r="Q97" s="41"/>
      <c r="R97" s="41"/>
      <c r="S97" s="29"/>
      <c r="T97" s="29"/>
      <c r="U97" s="29"/>
      <c r="V97" s="29"/>
      <c r="W97" s="29"/>
      <c r="X97" s="29"/>
    </row>
    <row r="98" spans="1:24" ht="12" customHeight="1">
      <c r="A98" s="48">
        <f>+A93+1</f>
        <v>15</v>
      </c>
      <c r="B98" s="51" t="s">
        <v>51</v>
      </c>
      <c r="C98" s="53" t="s">
        <v>68</v>
      </c>
      <c r="D98" s="53" t="s">
        <v>38</v>
      </c>
      <c r="E98" s="54">
        <v>1.7892999999999999</v>
      </c>
      <c r="F98" s="41"/>
      <c r="G98" s="54"/>
      <c r="H98" s="41">
        <f>G98*$P$9/1000</f>
        <v>0</v>
      </c>
      <c r="I98" s="54"/>
      <c r="J98" s="41">
        <f>I98*$P$10/1000</f>
        <v>0</v>
      </c>
      <c r="K98" s="24" t="s">
        <v>53</v>
      </c>
      <c r="L98" s="24" t="s">
        <v>38</v>
      </c>
      <c r="M98" s="24"/>
      <c r="N98" s="24"/>
      <c r="O98" s="22">
        <f t="shared" ref="O98:O152" si="1">M98*N98</f>
        <v>0</v>
      </c>
      <c r="P98" s="41">
        <f>E98*F98</f>
        <v>0</v>
      </c>
      <c r="Q98" s="41">
        <f>SUM(O98:O102)</f>
        <v>0</v>
      </c>
      <c r="R98" s="41">
        <f>Q98*1.02*1.05*$R$15</f>
        <v>0</v>
      </c>
      <c r="S98" s="29"/>
      <c r="T98" s="29"/>
      <c r="U98" s="29"/>
      <c r="V98" s="29"/>
      <c r="W98" s="29"/>
      <c r="X98" s="29"/>
    </row>
    <row r="99" spans="1:24" ht="12" customHeight="1">
      <c r="A99" s="45"/>
      <c r="B99" s="52"/>
      <c r="C99" s="53"/>
      <c r="D99" s="53"/>
      <c r="E99" s="54"/>
      <c r="F99" s="41"/>
      <c r="G99" s="54"/>
      <c r="H99" s="41"/>
      <c r="I99" s="54"/>
      <c r="J99" s="41"/>
      <c r="K99" s="24"/>
      <c r="L99" s="24"/>
      <c r="M99" s="24"/>
      <c r="N99" s="24"/>
      <c r="O99" s="22">
        <f t="shared" si="1"/>
        <v>0</v>
      </c>
      <c r="P99" s="41"/>
      <c r="Q99" s="41"/>
      <c r="R99" s="41"/>
      <c r="S99" s="29"/>
      <c r="T99" s="29"/>
      <c r="U99" s="29"/>
      <c r="V99" s="29"/>
      <c r="W99" s="29"/>
      <c r="X99" s="29"/>
    </row>
    <row r="100" spans="1:24" ht="12" customHeight="1">
      <c r="A100" s="45"/>
      <c r="B100" s="52"/>
      <c r="C100" s="53"/>
      <c r="D100" s="53"/>
      <c r="E100" s="54"/>
      <c r="F100" s="41"/>
      <c r="G100" s="54"/>
      <c r="H100" s="41"/>
      <c r="I100" s="54"/>
      <c r="J100" s="41"/>
      <c r="K100" s="24"/>
      <c r="L100" s="24"/>
      <c r="M100" s="24"/>
      <c r="N100" s="24"/>
      <c r="O100" s="22">
        <f t="shared" si="1"/>
        <v>0</v>
      </c>
      <c r="P100" s="41"/>
      <c r="Q100" s="41"/>
      <c r="R100" s="41"/>
      <c r="S100" s="29"/>
      <c r="T100" s="29"/>
      <c r="U100" s="29"/>
      <c r="V100" s="29"/>
      <c r="W100" s="29"/>
      <c r="X100" s="29"/>
    </row>
    <row r="101" spans="1:24" ht="12" customHeight="1">
      <c r="A101" s="45"/>
      <c r="B101" s="52"/>
      <c r="C101" s="53"/>
      <c r="D101" s="53"/>
      <c r="E101" s="54"/>
      <c r="F101" s="41"/>
      <c r="G101" s="54"/>
      <c r="H101" s="41"/>
      <c r="I101" s="54"/>
      <c r="J101" s="41"/>
      <c r="K101" s="24"/>
      <c r="L101" s="24"/>
      <c r="M101" s="24"/>
      <c r="N101" s="24"/>
      <c r="O101" s="22">
        <f t="shared" si="1"/>
        <v>0</v>
      </c>
      <c r="P101" s="41"/>
      <c r="Q101" s="41"/>
      <c r="R101" s="41"/>
      <c r="S101" s="29"/>
      <c r="T101" s="29"/>
      <c r="U101" s="29"/>
      <c r="V101" s="29"/>
      <c r="W101" s="29"/>
      <c r="X101" s="29"/>
    </row>
    <row r="102" spans="1:24" ht="12" customHeight="1">
      <c r="A102" s="45"/>
      <c r="B102" s="52"/>
      <c r="C102" s="53"/>
      <c r="D102" s="53"/>
      <c r="E102" s="54"/>
      <c r="F102" s="41"/>
      <c r="G102" s="54"/>
      <c r="H102" s="41"/>
      <c r="I102" s="54"/>
      <c r="J102" s="41"/>
      <c r="K102" s="24"/>
      <c r="L102" s="24"/>
      <c r="M102" s="24"/>
      <c r="N102" s="24"/>
      <c r="O102" s="22">
        <f t="shared" si="1"/>
        <v>0</v>
      </c>
      <c r="P102" s="41"/>
      <c r="Q102" s="41"/>
      <c r="R102" s="41"/>
      <c r="S102" s="29"/>
      <c r="T102" s="29"/>
      <c r="U102" s="29"/>
      <c r="V102" s="29"/>
      <c r="W102" s="29"/>
      <c r="X102" s="29"/>
    </row>
    <row r="103" spans="1:24" ht="12.75" customHeight="1">
      <c r="A103" s="48">
        <f>+A98+1</f>
        <v>16</v>
      </c>
      <c r="B103" s="44" t="s">
        <v>69</v>
      </c>
      <c r="C103" s="45" t="s">
        <v>70</v>
      </c>
      <c r="D103" s="43" t="s">
        <v>115</v>
      </c>
      <c r="E103" s="41">
        <v>80</v>
      </c>
      <c r="F103" s="41"/>
      <c r="G103" s="42"/>
      <c r="H103" s="41">
        <f>G103*$P$9/1000</f>
        <v>0</v>
      </c>
      <c r="I103" s="42"/>
      <c r="J103" s="41">
        <f>I103*$P$10/1000</f>
        <v>0</v>
      </c>
      <c r="K103" s="25" t="s">
        <v>71</v>
      </c>
      <c r="L103" s="20" t="s">
        <v>72</v>
      </c>
      <c r="M103" s="20"/>
      <c r="N103" s="21"/>
      <c r="O103" s="22">
        <f t="shared" si="1"/>
        <v>0</v>
      </c>
      <c r="P103" s="41">
        <f>E103*F103</f>
        <v>0</v>
      </c>
      <c r="Q103" s="41">
        <f>SUM(O103:O107)</f>
        <v>0</v>
      </c>
      <c r="R103" s="41">
        <f>Q103*1.02*1.05*$R$15</f>
        <v>0</v>
      </c>
      <c r="S103" s="29"/>
      <c r="T103" s="29"/>
      <c r="U103" s="29"/>
      <c r="V103" s="29"/>
      <c r="W103" s="29"/>
      <c r="X103" s="29"/>
    </row>
    <row r="104" spans="1:24" ht="12.75" customHeight="1">
      <c r="A104" s="45"/>
      <c r="B104" s="44"/>
      <c r="C104" s="45"/>
      <c r="D104" s="43"/>
      <c r="E104" s="41"/>
      <c r="F104" s="41"/>
      <c r="G104" s="42"/>
      <c r="H104" s="41"/>
      <c r="I104" s="42"/>
      <c r="J104" s="41"/>
      <c r="K104" s="25"/>
      <c r="L104" s="20"/>
      <c r="M104" s="20"/>
      <c r="N104" s="21"/>
      <c r="O104" s="22">
        <f t="shared" si="1"/>
        <v>0</v>
      </c>
      <c r="P104" s="41"/>
      <c r="Q104" s="41"/>
      <c r="R104" s="41"/>
      <c r="S104" s="29"/>
      <c r="T104" s="29"/>
      <c r="U104" s="29"/>
      <c r="V104" s="29"/>
      <c r="W104" s="29"/>
      <c r="X104" s="29"/>
    </row>
    <row r="105" spans="1:24" ht="12.75" customHeight="1">
      <c r="A105" s="45"/>
      <c r="B105" s="44"/>
      <c r="C105" s="45"/>
      <c r="D105" s="43"/>
      <c r="E105" s="41"/>
      <c r="F105" s="41"/>
      <c r="G105" s="42"/>
      <c r="H105" s="41"/>
      <c r="I105" s="42"/>
      <c r="J105" s="41"/>
      <c r="K105" s="25"/>
      <c r="L105" s="20"/>
      <c r="M105" s="20"/>
      <c r="N105" s="21"/>
      <c r="O105" s="22">
        <f t="shared" si="1"/>
        <v>0</v>
      </c>
      <c r="P105" s="41"/>
      <c r="Q105" s="41"/>
      <c r="R105" s="41"/>
      <c r="S105" s="29"/>
      <c r="T105" s="29"/>
      <c r="U105" s="29"/>
      <c r="V105" s="29"/>
      <c r="W105" s="29"/>
      <c r="X105" s="29"/>
    </row>
    <row r="106" spans="1:24" ht="12.75" customHeight="1">
      <c r="A106" s="45"/>
      <c r="B106" s="44"/>
      <c r="C106" s="45"/>
      <c r="D106" s="43"/>
      <c r="E106" s="41"/>
      <c r="F106" s="41"/>
      <c r="G106" s="42"/>
      <c r="H106" s="41"/>
      <c r="I106" s="42"/>
      <c r="J106" s="41"/>
      <c r="K106" s="25"/>
      <c r="L106" s="20"/>
      <c r="M106" s="20"/>
      <c r="N106" s="21"/>
      <c r="O106" s="22">
        <f t="shared" si="1"/>
        <v>0</v>
      </c>
      <c r="P106" s="41"/>
      <c r="Q106" s="41"/>
      <c r="R106" s="41"/>
      <c r="S106" s="29"/>
      <c r="T106" s="29"/>
      <c r="U106" s="29"/>
      <c r="V106" s="29"/>
      <c r="W106" s="29"/>
      <c r="X106" s="29"/>
    </row>
    <row r="107" spans="1:24" ht="12.75" customHeight="1">
      <c r="A107" s="45"/>
      <c r="B107" s="44"/>
      <c r="C107" s="45"/>
      <c r="D107" s="43"/>
      <c r="E107" s="41"/>
      <c r="F107" s="41"/>
      <c r="G107" s="42"/>
      <c r="H107" s="41"/>
      <c r="I107" s="42"/>
      <c r="J107" s="41"/>
      <c r="K107" s="25"/>
      <c r="L107" s="20"/>
      <c r="M107" s="20"/>
      <c r="N107" s="21"/>
      <c r="O107" s="22">
        <f t="shared" si="1"/>
        <v>0</v>
      </c>
      <c r="P107" s="41"/>
      <c r="Q107" s="41"/>
      <c r="R107" s="41"/>
      <c r="S107" s="29"/>
      <c r="T107" s="29"/>
      <c r="U107" s="29"/>
      <c r="V107" s="29"/>
      <c r="W107" s="29"/>
      <c r="X107" s="29"/>
    </row>
    <row r="108" spans="1:24" ht="15.75" customHeight="1">
      <c r="A108" s="43"/>
      <c r="B108" s="44"/>
      <c r="C108" s="46" t="s">
        <v>73</v>
      </c>
      <c r="D108" s="43"/>
      <c r="E108" s="42"/>
      <c r="F108" s="42"/>
      <c r="G108" s="42"/>
      <c r="H108" s="41"/>
      <c r="I108" s="42"/>
      <c r="J108" s="41"/>
      <c r="K108" s="20"/>
      <c r="L108" s="20"/>
      <c r="M108" s="20"/>
      <c r="N108" s="21"/>
      <c r="O108" s="22"/>
      <c r="P108" s="41"/>
      <c r="Q108" s="41"/>
      <c r="R108" s="41"/>
      <c r="S108" s="29"/>
      <c r="T108" s="29"/>
      <c r="U108" s="56">
        <f>F108-Q108</f>
        <v>0</v>
      </c>
      <c r="V108" s="29"/>
      <c r="W108" s="29"/>
      <c r="X108" s="29"/>
    </row>
    <row r="109" spans="1:24" ht="15.75" customHeight="1">
      <c r="A109" s="43"/>
      <c r="B109" s="44"/>
      <c r="C109" s="46"/>
      <c r="D109" s="43"/>
      <c r="E109" s="42"/>
      <c r="F109" s="42"/>
      <c r="G109" s="42"/>
      <c r="H109" s="41"/>
      <c r="I109" s="42"/>
      <c r="J109" s="41"/>
      <c r="K109" s="20"/>
      <c r="L109" s="20"/>
      <c r="M109" s="20"/>
      <c r="N109" s="21"/>
      <c r="O109" s="22"/>
      <c r="P109" s="41"/>
      <c r="Q109" s="41"/>
      <c r="R109" s="41"/>
      <c r="S109" s="29"/>
      <c r="T109" s="29"/>
      <c r="U109" s="56"/>
      <c r="V109" s="29"/>
      <c r="W109" s="29"/>
      <c r="X109" s="29"/>
    </row>
    <row r="110" spans="1:24" ht="15.75" customHeight="1">
      <c r="A110" s="43"/>
      <c r="B110" s="44"/>
      <c r="C110" s="46"/>
      <c r="D110" s="43"/>
      <c r="E110" s="42"/>
      <c r="F110" s="42"/>
      <c r="G110" s="42"/>
      <c r="H110" s="41"/>
      <c r="I110" s="42"/>
      <c r="J110" s="41"/>
      <c r="K110" s="20"/>
      <c r="L110" s="20"/>
      <c r="M110" s="20"/>
      <c r="N110" s="21"/>
      <c r="O110" s="22"/>
      <c r="P110" s="41"/>
      <c r="Q110" s="41"/>
      <c r="R110" s="41"/>
      <c r="S110" s="29"/>
      <c r="T110" s="29"/>
      <c r="U110" s="56"/>
      <c r="V110" s="29"/>
      <c r="W110" s="29"/>
      <c r="X110" s="29"/>
    </row>
    <row r="111" spans="1:24" ht="15.75" customHeight="1">
      <c r="A111" s="43"/>
      <c r="B111" s="44"/>
      <c r="C111" s="46"/>
      <c r="D111" s="43"/>
      <c r="E111" s="42"/>
      <c r="F111" s="42"/>
      <c r="G111" s="42"/>
      <c r="H111" s="41"/>
      <c r="I111" s="42"/>
      <c r="J111" s="41"/>
      <c r="K111" s="20"/>
      <c r="L111" s="20"/>
      <c r="M111" s="20"/>
      <c r="N111" s="21"/>
      <c r="O111" s="22"/>
      <c r="P111" s="41"/>
      <c r="Q111" s="41"/>
      <c r="R111" s="41"/>
      <c r="S111" s="29"/>
      <c r="T111" s="29"/>
      <c r="U111" s="56"/>
      <c r="V111" s="29"/>
      <c r="W111" s="29"/>
      <c r="X111" s="29"/>
    </row>
    <row r="112" spans="1:24" ht="15.75" customHeight="1">
      <c r="A112" s="43"/>
      <c r="B112" s="44"/>
      <c r="C112" s="46"/>
      <c r="D112" s="43"/>
      <c r="E112" s="42"/>
      <c r="F112" s="42"/>
      <c r="G112" s="42"/>
      <c r="H112" s="41"/>
      <c r="I112" s="42"/>
      <c r="J112" s="41"/>
      <c r="K112" s="20"/>
      <c r="L112" s="20"/>
      <c r="M112" s="20"/>
      <c r="N112" s="21"/>
      <c r="O112" s="22"/>
      <c r="P112" s="41"/>
      <c r="Q112" s="41"/>
      <c r="R112" s="41"/>
      <c r="S112" s="29"/>
      <c r="T112" s="29"/>
      <c r="U112" s="56"/>
      <c r="V112" s="29"/>
      <c r="W112" s="29"/>
      <c r="X112" s="29"/>
    </row>
    <row r="113" spans="1:24" ht="14.25" customHeight="1">
      <c r="A113" s="48">
        <f>+A103+1</f>
        <v>17</v>
      </c>
      <c r="B113" s="44" t="s">
        <v>74</v>
      </c>
      <c r="C113" s="45" t="s">
        <v>75</v>
      </c>
      <c r="D113" s="43" t="s">
        <v>114</v>
      </c>
      <c r="E113" s="41">
        <v>21.5</v>
      </c>
      <c r="F113" s="41"/>
      <c r="G113" s="42"/>
      <c r="H113" s="41">
        <f>G113*$P$9/1000</f>
        <v>0</v>
      </c>
      <c r="I113" s="42"/>
      <c r="J113" s="41">
        <f>I113*$P$10/1000</f>
        <v>0</v>
      </c>
      <c r="K113" s="25"/>
      <c r="L113" s="25"/>
      <c r="M113" s="25"/>
      <c r="N113" s="25"/>
      <c r="O113" s="22">
        <f t="shared" si="1"/>
        <v>0</v>
      </c>
      <c r="P113" s="41">
        <f>E113*F113</f>
        <v>0</v>
      </c>
      <c r="Q113" s="41">
        <f>SUM(O113:O117)</f>
        <v>0</v>
      </c>
      <c r="R113" s="41">
        <f>Q113*1.02*1.05*$R$15</f>
        <v>0</v>
      </c>
      <c r="S113" s="29"/>
      <c r="T113" s="29"/>
      <c r="U113" s="29"/>
      <c r="V113" s="29"/>
      <c r="W113" s="29"/>
      <c r="X113" s="29"/>
    </row>
    <row r="114" spans="1:24" ht="14.25" customHeight="1">
      <c r="A114" s="45"/>
      <c r="B114" s="44"/>
      <c r="C114" s="45"/>
      <c r="D114" s="43"/>
      <c r="E114" s="41"/>
      <c r="F114" s="41"/>
      <c r="G114" s="42"/>
      <c r="H114" s="41"/>
      <c r="I114" s="42"/>
      <c r="J114" s="41"/>
      <c r="K114" s="25"/>
      <c r="L114" s="25"/>
      <c r="M114" s="25"/>
      <c r="N114" s="25"/>
      <c r="O114" s="22">
        <f t="shared" si="1"/>
        <v>0</v>
      </c>
      <c r="P114" s="41"/>
      <c r="Q114" s="41"/>
      <c r="R114" s="41"/>
      <c r="S114" s="29"/>
      <c r="T114" s="29"/>
      <c r="U114" s="29"/>
      <c r="V114" s="29"/>
      <c r="W114" s="29"/>
      <c r="X114" s="29"/>
    </row>
    <row r="115" spans="1:24" ht="14.25" customHeight="1">
      <c r="A115" s="45"/>
      <c r="B115" s="44"/>
      <c r="C115" s="45"/>
      <c r="D115" s="43"/>
      <c r="E115" s="41"/>
      <c r="F115" s="41"/>
      <c r="G115" s="42"/>
      <c r="H115" s="41"/>
      <c r="I115" s="42"/>
      <c r="J115" s="41"/>
      <c r="K115" s="25"/>
      <c r="L115" s="25"/>
      <c r="M115" s="25"/>
      <c r="N115" s="25"/>
      <c r="O115" s="22">
        <f t="shared" si="1"/>
        <v>0</v>
      </c>
      <c r="P115" s="41"/>
      <c r="Q115" s="41"/>
      <c r="R115" s="41"/>
      <c r="S115" s="29"/>
      <c r="T115" s="29"/>
      <c r="U115" s="29"/>
      <c r="V115" s="29"/>
      <c r="W115" s="29"/>
      <c r="X115" s="29"/>
    </row>
    <row r="116" spans="1:24" ht="14.25" customHeight="1">
      <c r="A116" s="45"/>
      <c r="B116" s="44"/>
      <c r="C116" s="45"/>
      <c r="D116" s="43"/>
      <c r="E116" s="41"/>
      <c r="F116" s="41"/>
      <c r="G116" s="42"/>
      <c r="H116" s="41"/>
      <c r="I116" s="42"/>
      <c r="J116" s="41"/>
      <c r="K116" s="25"/>
      <c r="L116" s="25"/>
      <c r="M116" s="25"/>
      <c r="N116" s="25"/>
      <c r="O116" s="22">
        <f t="shared" si="1"/>
        <v>0</v>
      </c>
      <c r="P116" s="41"/>
      <c r="Q116" s="41"/>
      <c r="R116" s="41"/>
      <c r="S116" s="29"/>
      <c r="T116" s="29"/>
      <c r="U116" s="29"/>
      <c r="V116" s="29"/>
      <c r="W116" s="29"/>
      <c r="X116" s="29"/>
    </row>
    <row r="117" spans="1:24" ht="14.25" customHeight="1">
      <c r="A117" s="45"/>
      <c r="B117" s="44"/>
      <c r="C117" s="45"/>
      <c r="D117" s="43"/>
      <c r="E117" s="41"/>
      <c r="F117" s="41"/>
      <c r="G117" s="42"/>
      <c r="H117" s="41"/>
      <c r="I117" s="42"/>
      <c r="J117" s="41"/>
      <c r="K117" s="25"/>
      <c r="L117" s="25"/>
      <c r="M117" s="25"/>
      <c r="N117" s="25"/>
      <c r="O117" s="22">
        <f t="shared" si="1"/>
        <v>0</v>
      </c>
      <c r="P117" s="41"/>
      <c r="Q117" s="41"/>
      <c r="R117" s="41"/>
      <c r="S117" s="29"/>
      <c r="T117" s="29"/>
      <c r="U117" s="29"/>
      <c r="V117" s="29"/>
      <c r="W117" s="29"/>
      <c r="X117" s="29"/>
    </row>
    <row r="118" spans="1:24" ht="14.25" customHeight="1">
      <c r="A118" s="47">
        <f>+A113+1</f>
        <v>18</v>
      </c>
      <c r="B118" s="48" t="s">
        <v>36</v>
      </c>
      <c r="C118" s="48" t="s">
        <v>76</v>
      </c>
      <c r="D118" s="47" t="s">
        <v>38</v>
      </c>
      <c r="E118" s="42">
        <f>+E113*2</f>
        <v>43</v>
      </c>
      <c r="F118" s="42"/>
      <c r="G118" s="42"/>
      <c r="H118" s="41">
        <f>G118*$P$9/1000</f>
        <v>0</v>
      </c>
      <c r="I118" s="42"/>
      <c r="J118" s="41">
        <f>I118*$P$10/1000</f>
        <v>0</v>
      </c>
      <c r="K118" s="20"/>
      <c r="L118" s="20"/>
      <c r="M118" s="20"/>
      <c r="N118" s="21"/>
      <c r="O118" s="22">
        <f t="shared" si="1"/>
        <v>0</v>
      </c>
      <c r="P118" s="41">
        <f>E118*F118</f>
        <v>0</v>
      </c>
      <c r="Q118" s="41">
        <f>SUM(O118:O122)</f>
        <v>0</v>
      </c>
      <c r="R118" s="41">
        <f>Q118*1.02*1.05*$R$15</f>
        <v>0</v>
      </c>
      <c r="S118" s="29"/>
      <c r="T118" s="29"/>
      <c r="U118" s="29"/>
      <c r="V118" s="29"/>
      <c r="W118" s="29"/>
      <c r="X118" s="29"/>
    </row>
    <row r="119" spans="1:24" ht="14.25" customHeight="1">
      <c r="A119" s="47"/>
      <c r="B119" s="48"/>
      <c r="C119" s="48"/>
      <c r="D119" s="47"/>
      <c r="E119" s="42"/>
      <c r="F119" s="42"/>
      <c r="G119" s="42"/>
      <c r="H119" s="41"/>
      <c r="I119" s="42"/>
      <c r="J119" s="41"/>
      <c r="K119" s="20"/>
      <c r="L119" s="20"/>
      <c r="M119" s="20"/>
      <c r="N119" s="21"/>
      <c r="O119" s="22">
        <f t="shared" si="1"/>
        <v>0</v>
      </c>
      <c r="P119" s="41"/>
      <c r="Q119" s="41"/>
      <c r="R119" s="41"/>
      <c r="S119" s="29"/>
      <c r="T119" s="29"/>
      <c r="U119" s="29"/>
      <c r="V119" s="29"/>
      <c r="W119" s="29"/>
      <c r="X119" s="29"/>
    </row>
    <row r="120" spans="1:24" ht="14.25" customHeight="1">
      <c r="A120" s="47"/>
      <c r="B120" s="48"/>
      <c r="C120" s="48"/>
      <c r="D120" s="47"/>
      <c r="E120" s="42"/>
      <c r="F120" s="42"/>
      <c r="G120" s="42"/>
      <c r="H120" s="41"/>
      <c r="I120" s="42"/>
      <c r="J120" s="41"/>
      <c r="K120" s="20"/>
      <c r="L120" s="20"/>
      <c r="M120" s="20"/>
      <c r="N120" s="21"/>
      <c r="O120" s="22">
        <f t="shared" si="1"/>
        <v>0</v>
      </c>
      <c r="P120" s="41"/>
      <c r="Q120" s="41"/>
      <c r="R120" s="41"/>
      <c r="S120" s="29"/>
      <c r="T120" s="29"/>
      <c r="U120" s="29"/>
      <c r="V120" s="29"/>
      <c r="W120" s="29"/>
      <c r="X120" s="29"/>
    </row>
    <row r="121" spans="1:24" ht="14.25" customHeight="1">
      <c r="A121" s="47"/>
      <c r="B121" s="48"/>
      <c r="C121" s="48"/>
      <c r="D121" s="47"/>
      <c r="E121" s="42"/>
      <c r="F121" s="42"/>
      <c r="G121" s="42"/>
      <c r="H121" s="41"/>
      <c r="I121" s="42"/>
      <c r="J121" s="41"/>
      <c r="K121" s="20"/>
      <c r="L121" s="20"/>
      <c r="M121" s="20"/>
      <c r="N121" s="21"/>
      <c r="O121" s="22">
        <f t="shared" si="1"/>
        <v>0</v>
      </c>
      <c r="P121" s="41"/>
      <c r="Q121" s="41"/>
      <c r="R121" s="41"/>
      <c r="S121" s="29"/>
      <c r="T121" s="29"/>
      <c r="U121" s="29"/>
      <c r="V121" s="29"/>
      <c r="W121" s="29"/>
      <c r="X121" s="29"/>
    </row>
    <row r="122" spans="1:24" ht="14.25" customHeight="1">
      <c r="A122" s="47"/>
      <c r="B122" s="48"/>
      <c r="C122" s="48"/>
      <c r="D122" s="47"/>
      <c r="E122" s="42"/>
      <c r="F122" s="42"/>
      <c r="G122" s="42"/>
      <c r="H122" s="41"/>
      <c r="I122" s="42"/>
      <c r="J122" s="41"/>
      <c r="K122" s="20"/>
      <c r="L122" s="20"/>
      <c r="M122" s="20"/>
      <c r="N122" s="21"/>
      <c r="O122" s="22">
        <f t="shared" si="1"/>
        <v>0</v>
      </c>
      <c r="P122" s="41"/>
      <c r="Q122" s="41"/>
      <c r="R122" s="41"/>
      <c r="S122" s="29"/>
      <c r="T122" s="29"/>
      <c r="U122" s="29"/>
      <c r="V122" s="29"/>
      <c r="W122" s="29"/>
      <c r="X122" s="29"/>
    </row>
    <row r="123" spans="1:24" ht="15" customHeight="1">
      <c r="A123" s="47">
        <f>+A118+1</f>
        <v>19</v>
      </c>
      <c r="B123" s="57" t="s">
        <v>77</v>
      </c>
      <c r="C123" s="49" t="s">
        <v>78</v>
      </c>
      <c r="D123" s="49" t="s">
        <v>114</v>
      </c>
      <c r="E123" s="41">
        <v>21.5</v>
      </c>
      <c r="F123" s="41"/>
      <c r="G123" s="58"/>
      <c r="H123" s="41">
        <f>G123*$P$9/1000</f>
        <v>0</v>
      </c>
      <c r="I123" s="58"/>
      <c r="J123" s="41">
        <f>I123*$P$10/1000</f>
        <v>0</v>
      </c>
      <c r="K123" s="25" t="s">
        <v>42</v>
      </c>
      <c r="L123" s="25" t="s">
        <v>116</v>
      </c>
      <c r="M123" s="25"/>
      <c r="N123" s="25"/>
      <c r="O123" s="22">
        <f t="shared" si="1"/>
        <v>0</v>
      </c>
      <c r="P123" s="41">
        <f>E123*F123</f>
        <v>0</v>
      </c>
      <c r="Q123" s="41">
        <f>SUM(O123:O127)</f>
        <v>0</v>
      </c>
      <c r="R123" s="41">
        <f>Q123*1.02*1.05*$R$15</f>
        <v>0</v>
      </c>
      <c r="S123" s="29"/>
      <c r="T123" s="29"/>
      <c r="U123" s="29"/>
      <c r="V123" s="29"/>
      <c r="W123" s="29"/>
      <c r="X123" s="29"/>
    </row>
    <row r="124" spans="1:24" ht="14.25" customHeight="1">
      <c r="A124" s="47"/>
      <c r="B124" s="57"/>
      <c r="C124" s="49"/>
      <c r="D124" s="49"/>
      <c r="E124" s="41"/>
      <c r="F124" s="41"/>
      <c r="G124" s="58"/>
      <c r="H124" s="41"/>
      <c r="I124" s="58"/>
      <c r="J124" s="41"/>
      <c r="K124" s="25"/>
      <c r="L124" s="25"/>
      <c r="M124" s="25"/>
      <c r="N124" s="25"/>
      <c r="O124" s="22">
        <f t="shared" si="1"/>
        <v>0</v>
      </c>
      <c r="P124" s="41"/>
      <c r="Q124" s="41"/>
      <c r="R124" s="41"/>
      <c r="S124" s="29"/>
      <c r="T124" s="29"/>
      <c r="U124" s="29"/>
      <c r="V124" s="29"/>
      <c r="W124" s="29"/>
      <c r="X124" s="29"/>
    </row>
    <row r="125" spans="1:24" ht="14.25" customHeight="1">
      <c r="A125" s="47"/>
      <c r="B125" s="57"/>
      <c r="C125" s="49"/>
      <c r="D125" s="49"/>
      <c r="E125" s="41"/>
      <c r="F125" s="41"/>
      <c r="G125" s="58"/>
      <c r="H125" s="41"/>
      <c r="I125" s="58"/>
      <c r="J125" s="41"/>
      <c r="K125" s="25"/>
      <c r="L125" s="25"/>
      <c r="M125" s="25"/>
      <c r="N125" s="25"/>
      <c r="O125" s="22">
        <f t="shared" si="1"/>
        <v>0</v>
      </c>
      <c r="P125" s="41"/>
      <c r="Q125" s="41"/>
      <c r="R125" s="41"/>
      <c r="S125" s="29"/>
      <c r="T125" s="29"/>
      <c r="U125" s="29"/>
      <c r="V125" s="29"/>
      <c r="W125" s="29"/>
      <c r="X125" s="29"/>
    </row>
    <row r="126" spans="1:24" ht="14.25" customHeight="1">
      <c r="A126" s="47"/>
      <c r="B126" s="57"/>
      <c r="C126" s="49"/>
      <c r="D126" s="49"/>
      <c r="E126" s="41"/>
      <c r="F126" s="41"/>
      <c r="G126" s="58"/>
      <c r="H126" s="41"/>
      <c r="I126" s="58"/>
      <c r="J126" s="41"/>
      <c r="K126" s="25"/>
      <c r="L126" s="25"/>
      <c r="M126" s="25"/>
      <c r="N126" s="25"/>
      <c r="O126" s="22">
        <f t="shared" si="1"/>
        <v>0</v>
      </c>
      <c r="P126" s="41"/>
      <c r="Q126" s="41"/>
      <c r="R126" s="41"/>
      <c r="S126" s="29"/>
      <c r="T126" s="29"/>
      <c r="U126" s="29"/>
      <c r="V126" s="29"/>
      <c r="W126" s="29"/>
      <c r="X126" s="29"/>
    </row>
    <row r="127" spans="1:24" ht="14.25" customHeight="1">
      <c r="A127" s="47"/>
      <c r="B127" s="57"/>
      <c r="C127" s="49"/>
      <c r="D127" s="49"/>
      <c r="E127" s="41"/>
      <c r="F127" s="41"/>
      <c r="G127" s="58"/>
      <c r="H127" s="41"/>
      <c r="I127" s="58"/>
      <c r="J127" s="41"/>
      <c r="K127" s="25"/>
      <c r="L127" s="25"/>
      <c r="M127" s="25"/>
      <c r="N127" s="25"/>
      <c r="O127" s="22">
        <f t="shared" si="1"/>
        <v>0</v>
      </c>
      <c r="P127" s="41"/>
      <c r="Q127" s="41"/>
      <c r="R127" s="41"/>
      <c r="S127" s="29"/>
      <c r="T127" s="29"/>
      <c r="U127" s="29"/>
      <c r="V127" s="29"/>
      <c r="W127" s="29"/>
      <c r="X127" s="29"/>
    </row>
    <row r="128" spans="1:24" ht="12" customHeight="1">
      <c r="A128" s="47">
        <f>+A123+1</f>
        <v>20</v>
      </c>
      <c r="B128" s="44" t="s">
        <v>79</v>
      </c>
      <c r="C128" s="45" t="s">
        <v>80</v>
      </c>
      <c r="D128" s="45" t="s">
        <v>114</v>
      </c>
      <c r="E128" s="41">
        <v>21.5</v>
      </c>
      <c r="F128" s="41"/>
      <c r="G128" s="41"/>
      <c r="H128" s="41">
        <f>G128*$P$9/1000</f>
        <v>0</v>
      </c>
      <c r="I128" s="41"/>
      <c r="J128" s="41">
        <f>I128*$P$10/1000</f>
        <v>0</v>
      </c>
      <c r="K128" s="22" t="s">
        <v>48</v>
      </c>
      <c r="L128" s="22" t="s">
        <v>114</v>
      </c>
      <c r="M128" s="22"/>
      <c r="N128" s="22"/>
      <c r="O128" s="22">
        <f t="shared" si="1"/>
        <v>0</v>
      </c>
      <c r="P128" s="41">
        <f>E128*F128</f>
        <v>0</v>
      </c>
      <c r="Q128" s="41">
        <f>SUM(O128:O132)</f>
        <v>0</v>
      </c>
      <c r="R128" s="41">
        <f>Q128*1.02*1.05*$R$15</f>
        <v>0</v>
      </c>
      <c r="S128" s="29"/>
      <c r="T128" s="29"/>
      <c r="U128" s="29"/>
      <c r="V128" s="29"/>
      <c r="W128" s="29"/>
      <c r="X128" s="29"/>
    </row>
    <row r="129" spans="1:24" ht="12" customHeight="1">
      <c r="A129" s="47"/>
      <c r="B129" s="44"/>
      <c r="C129" s="45"/>
      <c r="D129" s="45"/>
      <c r="E129" s="41"/>
      <c r="F129" s="41"/>
      <c r="G129" s="41"/>
      <c r="H129" s="41"/>
      <c r="I129" s="41"/>
      <c r="J129" s="41"/>
      <c r="K129" s="22" t="s">
        <v>49</v>
      </c>
      <c r="L129" s="22" t="s">
        <v>115</v>
      </c>
      <c r="M129" s="22"/>
      <c r="N129" s="22"/>
      <c r="O129" s="22">
        <f t="shared" si="1"/>
        <v>0</v>
      </c>
      <c r="P129" s="41"/>
      <c r="Q129" s="41"/>
      <c r="R129" s="41"/>
      <c r="S129" s="29"/>
      <c r="T129" s="29"/>
      <c r="U129" s="29"/>
      <c r="V129" s="29"/>
      <c r="W129" s="29"/>
      <c r="X129" s="29"/>
    </row>
    <row r="130" spans="1:24" ht="12" customHeight="1">
      <c r="A130" s="47"/>
      <c r="B130" s="44"/>
      <c r="C130" s="45"/>
      <c r="D130" s="45"/>
      <c r="E130" s="41"/>
      <c r="F130" s="41"/>
      <c r="G130" s="41"/>
      <c r="H130" s="41"/>
      <c r="I130" s="41"/>
      <c r="J130" s="41"/>
      <c r="K130" s="22" t="s">
        <v>50</v>
      </c>
      <c r="L130" s="22" t="s">
        <v>114</v>
      </c>
      <c r="M130" s="22"/>
      <c r="N130" s="22"/>
      <c r="O130" s="22">
        <f t="shared" si="1"/>
        <v>0</v>
      </c>
      <c r="P130" s="41"/>
      <c r="Q130" s="41"/>
      <c r="R130" s="41"/>
      <c r="S130" s="29"/>
      <c r="T130" s="29"/>
      <c r="U130" s="29"/>
      <c r="V130" s="29"/>
      <c r="W130" s="29"/>
      <c r="X130" s="29"/>
    </row>
    <row r="131" spans="1:24" ht="12" customHeight="1">
      <c r="A131" s="47"/>
      <c r="B131" s="44"/>
      <c r="C131" s="45"/>
      <c r="D131" s="45"/>
      <c r="E131" s="41"/>
      <c r="F131" s="41"/>
      <c r="G131" s="41"/>
      <c r="H131" s="41"/>
      <c r="I131" s="41"/>
      <c r="J131" s="41"/>
      <c r="K131" s="22"/>
      <c r="L131" s="22"/>
      <c r="M131" s="22"/>
      <c r="N131" s="22"/>
      <c r="O131" s="22">
        <f t="shared" si="1"/>
        <v>0</v>
      </c>
      <c r="P131" s="41"/>
      <c r="Q131" s="41"/>
      <c r="R131" s="41"/>
      <c r="S131" s="29"/>
      <c r="T131" s="29"/>
      <c r="U131" s="29"/>
      <c r="V131" s="29"/>
      <c r="W131" s="29"/>
      <c r="X131" s="29"/>
    </row>
    <row r="132" spans="1:24" ht="12" customHeight="1">
      <c r="A132" s="47"/>
      <c r="B132" s="44"/>
      <c r="C132" s="45"/>
      <c r="D132" s="45"/>
      <c r="E132" s="41"/>
      <c r="F132" s="41"/>
      <c r="G132" s="41"/>
      <c r="H132" s="41"/>
      <c r="I132" s="41"/>
      <c r="J132" s="41"/>
      <c r="K132" s="22"/>
      <c r="L132" s="22"/>
      <c r="M132" s="22"/>
      <c r="N132" s="22"/>
      <c r="O132" s="22">
        <f t="shared" si="1"/>
        <v>0</v>
      </c>
      <c r="P132" s="41"/>
      <c r="Q132" s="41"/>
      <c r="R132" s="41"/>
      <c r="S132" s="29"/>
      <c r="T132" s="29"/>
      <c r="U132" s="29"/>
      <c r="V132" s="29"/>
      <c r="W132" s="29"/>
      <c r="X132" s="29"/>
    </row>
    <row r="133" spans="1:24" ht="15.75" customHeight="1">
      <c r="A133" s="47">
        <f>+A128+1</f>
        <v>21</v>
      </c>
      <c r="B133" s="44" t="s">
        <v>51</v>
      </c>
      <c r="C133" s="45" t="s">
        <v>81</v>
      </c>
      <c r="D133" s="43" t="s">
        <v>117</v>
      </c>
      <c r="E133" s="42">
        <v>215</v>
      </c>
      <c r="F133" s="41"/>
      <c r="G133" s="42"/>
      <c r="H133" s="41">
        <f>G133*$P$9/1000</f>
        <v>0</v>
      </c>
      <c r="I133" s="42"/>
      <c r="J133" s="41">
        <f>I133*$P$10/1000</f>
        <v>0</v>
      </c>
      <c r="K133" s="25" t="s">
        <v>82</v>
      </c>
      <c r="L133" s="22" t="s">
        <v>115</v>
      </c>
      <c r="M133" s="25"/>
      <c r="N133" s="25"/>
      <c r="O133" s="22">
        <f t="shared" si="1"/>
        <v>0</v>
      </c>
      <c r="P133" s="41">
        <f>E133*F133</f>
        <v>0</v>
      </c>
      <c r="Q133" s="41">
        <f>SUM(O133:O137)</f>
        <v>0</v>
      </c>
      <c r="R133" s="41">
        <f>Q133*1.02*1.05*$R$15</f>
        <v>0</v>
      </c>
      <c r="S133" s="29"/>
      <c r="T133" s="29"/>
      <c r="U133" s="56">
        <f>F133-Q133</f>
        <v>0</v>
      </c>
      <c r="V133" s="29"/>
      <c r="W133" s="29"/>
      <c r="X133" s="29">
        <f>215*0.05</f>
        <v>10.75</v>
      </c>
    </row>
    <row r="134" spans="1:24" ht="15.75" customHeight="1">
      <c r="A134" s="47"/>
      <c r="B134" s="44"/>
      <c r="C134" s="45"/>
      <c r="D134" s="43"/>
      <c r="E134" s="42"/>
      <c r="F134" s="41"/>
      <c r="G134" s="42"/>
      <c r="H134" s="41"/>
      <c r="I134" s="42"/>
      <c r="J134" s="41"/>
      <c r="K134" s="25"/>
      <c r="L134" s="20"/>
      <c r="M134" s="25"/>
      <c r="N134" s="25"/>
      <c r="O134" s="22">
        <f t="shared" si="1"/>
        <v>0</v>
      </c>
      <c r="P134" s="41"/>
      <c r="Q134" s="41"/>
      <c r="R134" s="41"/>
      <c r="S134" s="29"/>
      <c r="T134" s="29"/>
      <c r="U134" s="56"/>
      <c r="V134" s="29"/>
      <c r="W134" s="29"/>
      <c r="X134" s="29"/>
    </row>
    <row r="135" spans="1:24" ht="15.75" customHeight="1">
      <c r="A135" s="47"/>
      <c r="B135" s="44"/>
      <c r="C135" s="45"/>
      <c r="D135" s="43"/>
      <c r="E135" s="42"/>
      <c r="F135" s="41"/>
      <c r="G135" s="42"/>
      <c r="H135" s="41"/>
      <c r="I135" s="42"/>
      <c r="J135" s="41"/>
      <c r="K135" s="25"/>
      <c r="L135" s="25"/>
      <c r="M135" s="25"/>
      <c r="N135" s="25"/>
      <c r="O135" s="22">
        <f t="shared" si="1"/>
        <v>0</v>
      </c>
      <c r="P135" s="41"/>
      <c r="Q135" s="41"/>
      <c r="R135" s="41"/>
      <c r="S135" s="29"/>
      <c r="T135" s="29"/>
      <c r="U135" s="56"/>
      <c r="V135" s="29"/>
      <c r="W135" s="29"/>
      <c r="X135" s="29"/>
    </row>
    <row r="136" spans="1:24" ht="15.75" customHeight="1">
      <c r="A136" s="47"/>
      <c r="B136" s="44"/>
      <c r="C136" s="45"/>
      <c r="D136" s="43"/>
      <c r="E136" s="42"/>
      <c r="F136" s="41"/>
      <c r="G136" s="42"/>
      <c r="H136" s="41"/>
      <c r="I136" s="42"/>
      <c r="J136" s="41"/>
      <c r="K136" s="25"/>
      <c r="L136" s="25"/>
      <c r="M136" s="25"/>
      <c r="N136" s="25"/>
      <c r="O136" s="22">
        <f t="shared" si="1"/>
        <v>0</v>
      </c>
      <c r="P136" s="41"/>
      <c r="Q136" s="41"/>
      <c r="R136" s="41"/>
      <c r="S136" s="29"/>
      <c r="T136" s="29"/>
      <c r="U136" s="56"/>
      <c r="V136" s="29"/>
      <c r="W136" s="29"/>
      <c r="X136" s="29"/>
    </row>
    <row r="137" spans="1:24" ht="15.75" customHeight="1">
      <c r="A137" s="47"/>
      <c r="B137" s="44"/>
      <c r="C137" s="45"/>
      <c r="D137" s="43"/>
      <c r="E137" s="42"/>
      <c r="F137" s="41"/>
      <c r="G137" s="42"/>
      <c r="H137" s="41"/>
      <c r="I137" s="42"/>
      <c r="J137" s="41"/>
      <c r="K137" s="25"/>
      <c r="L137" s="25"/>
      <c r="M137" s="25"/>
      <c r="N137" s="25"/>
      <c r="O137" s="22">
        <f t="shared" si="1"/>
        <v>0</v>
      </c>
      <c r="P137" s="41"/>
      <c r="Q137" s="41"/>
      <c r="R137" s="41"/>
      <c r="S137" s="29"/>
      <c r="T137" s="29"/>
      <c r="U137" s="56"/>
      <c r="V137" s="29"/>
      <c r="W137" s="29"/>
      <c r="X137" s="29"/>
    </row>
    <row r="138" spans="1:24" ht="15.75" customHeight="1">
      <c r="A138" s="43"/>
      <c r="B138" s="44"/>
      <c r="C138" s="46" t="s">
        <v>83</v>
      </c>
      <c r="D138" s="43"/>
      <c r="E138" s="42"/>
      <c r="F138" s="42"/>
      <c r="G138" s="42"/>
      <c r="H138" s="41"/>
      <c r="I138" s="42"/>
      <c r="J138" s="41"/>
      <c r="K138" s="20"/>
      <c r="L138" s="20"/>
      <c r="M138" s="20"/>
      <c r="N138" s="21"/>
      <c r="O138" s="22"/>
      <c r="P138" s="41"/>
      <c r="Q138" s="41"/>
      <c r="R138" s="41"/>
      <c r="S138" s="29"/>
      <c r="T138" s="29"/>
      <c r="U138" s="56">
        <f>F138-Q138</f>
        <v>0</v>
      </c>
      <c r="V138" s="29"/>
      <c r="W138" s="29"/>
      <c r="X138" s="29"/>
    </row>
    <row r="139" spans="1:24" ht="15.75" customHeight="1">
      <c r="A139" s="43"/>
      <c r="B139" s="44"/>
      <c r="C139" s="46"/>
      <c r="D139" s="43"/>
      <c r="E139" s="42"/>
      <c r="F139" s="42"/>
      <c r="G139" s="42"/>
      <c r="H139" s="41"/>
      <c r="I139" s="42"/>
      <c r="J139" s="41"/>
      <c r="K139" s="20"/>
      <c r="L139" s="20"/>
      <c r="M139" s="20"/>
      <c r="N139" s="21"/>
      <c r="O139" s="22"/>
      <c r="P139" s="41"/>
      <c r="Q139" s="41"/>
      <c r="R139" s="41"/>
      <c r="S139" s="29"/>
      <c r="T139" s="29"/>
      <c r="U139" s="56"/>
      <c r="V139" s="29"/>
      <c r="W139" s="29"/>
      <c r="X139" s="29"/>
    </row>
    <row r="140" spans="1:24" ht="15.75" customHeight="1">
      <c r="A140" s="43"/>
      <c r="B140" s="44"/>
      <c r="C140" s="46"/>
      <c r="D140" s="43"/>
      <c r="E140" s="42"/>
      <c r="F140" s="42"/>
      <c r="G140" s="42"/>
      <c r="H140" s="41"/>
      <c r="I140" s="42"/>
      <c r="J140" s="41"/>
      <c r="K140" s="20"/>
      <c r="L140" s="20"/>
      <c r="M140" s="20"/>
      <c r="N140" s="21"/>
      <c r="O140" s="22"/>
      <c r="P140" s="41"/>
      <c r="Q140" s="41"/>
      <c r="R140" s="41"/>
      <c r="S140" s="29"/>
      <c r="T140" s="29"/>
      <c r="U140" s="56"/>
      <c r="V140" s="29"/>
      <c r="W140" s="29"/>
      <c r="X140" s="29"/>
    </row>
    <row r="141" spans="1:24" ht="15.75" customHeight="1">
      <c r="A141" s="43"/>
      <c r="B141" s="44"/>
      <c r="C141" s="46"/>
      <c r="D141" s="43"/>
      <c r="E141" s="42"/>
      <c r="F141" s="42"/>
      <c r="G141" s="42"/>
      <c r="H141" s="41"/>
      <c r="I141" s="42"/>
      <c r="J141" s="41"/>
      <c r="K141" s="20"/>
      <c r="L141" s="20"/>
      <c r="M141" s="20"/>
      <c r="N141" s="21"/>
      <c r="O141" s="22"/>
      <c r="P141" s="41"/>
      <c r="Q141" s="41"/>
      <c r="R141" s="41"/>
      <c r="S141" s="29"/>
      <c r="T141" s="29"/>
      <c r="U141" s="56"/>
      <c r="V141" s="29"/>
      <c r="W141" s="29"/>
      <c r="X141" s="29"/>
    </row>
    <row r="142" spans="1:24" ht="15.75" customHeight="1">
      <c r="A142" s="43"/>
      <c r="B142" s="44"/>
      <c r="C142" s="46"/>
      <c r="D142" s="43"/>
      <c r="E142" s="42"/>
      <c r="F142" s="42"/>
      <c r="G142" s="42"/>
      <c r="H142" s="41"/>
      <c r="I142" s="42"/>
      <c r="J142" s="41"/>
      <c r="K142" s="20"/>
      <c r="L142" s="20"/>
      <c r="M142" s="20"/>
      <c r="N142" s="21"/>
      <c r="O142" s="22"/>
      <c r="P142" s="41"/>
      <c r="Q142" s="41"/>
      <c r="R142" s="41"/>
      <c r="S142" s="29"/>
      <c r="T142" s="29"/>
      <c r="U142" s="56"/>
      <c r="V142" s="29"/>
      <c r="W142" s="29"/>
      <c r="X142" s="29"/>
    </row>
    <row r="143" spans="1:24" ht="15" customHeight="1">
      <c r="A143" s="47">
        <f>+A133+1</f>
        <v>22</v>
      </c>
      <c r="B143" s="44" t="s">
        <v>84</v>
      </c>
      <c r="C143" s="45" t="s">
        <v>85</v>
      </c>
      <c r="D143" s="43" t="s">
        <v>86</v>
      </c>
      <c r="E143" s="42">
        <v>600</v>
      </c>
      <c r="F143" s="42"/>
      <c r="G143" s="42"/>
      <c r="H143" s="41">
        <f>G143*$P$9/1000</f>
        <v>0</v>
      </c>
      <c r="I143" s="42"/>
      <c r="J143" s="41">
        <f>I143*$P$10/1000</f>
        <v>0</v>
      </c>
      <c r="K143" s="20"/>
      <c r="L143" s="20"/>
      <c r="M143" s="20"/>
      <c r="N143" s="21"/>
      <c r="O143" s="22">
        <f t="shared" si="1"/>
        <v>0</v>
      </c>
      <c r="P143" s="41">
        <f>E143*F143</f>
        <v>0</v>
      </c>
      <c r="Q143" s="41">
        <f>SUM(O143:O147)</f>
        <v>0</v>
      </c>
      <c r="R143" s="41">
        <f>Q143*1.02*1.05*$R$15</f>
        <v>0</v>
      </c>
      <c r="S143" s="29"/>
      <c r="T143" s="29"/>
      <c r="U143" s="29"/>
      <c r="V143" s="29"/>
      <c r="W143" s="29"/>
      <c r="X143" s="29"/>
    </row>
    <row r="144" spans="1:24" ht="14.25" customHeight="1">
      <c r="A144" s="43"/>
      <c r="B144" s="44"/>
      <c r="C144" s="45"/>
      <c r="D144" s="43"/>
      <c r="E144" s="42"/>
      <c r="F144" s="42"/>
      <c r="G144" s="42"/>
      <c r="H144" s="41"/>
      <c r="I144" s="42"/>
      <c r="J144" s="41"/>
      <c r="K144" s="20"/>
      <c r="L144" s="20"/>
      <c r="M144" s="20"/>
      <c r="N144" s="21"/>
      <c r="O144" s="22">
        <f t="shared" si="1"/>
        <v>0</v>
      </c>
      <c r="P144" s="41"/>
      <c r="Q144" s="41"/>
      <c r="R144" s="41"/>
      <c r="S144" s="29"/>
      <c r="T144" s="29"/>
      <c r="U144" s="29"/>
      <c r="V144" s="29"/>
      <c r="W144" s="29"/>
      <c r="X144" s="29"/>
    </row>
    <row r="145" spans="1:24" ht="15.75" customHeight="1">
      <c r="A145" s="43"/>
      <c r="B145" s="44"/>
      <c r="C145" s="45"/>
      <c r="D145" s="43"/>
      <c r="E145" s="42"/>
      <c r="F145" s="42"/>
      <c r="G145" s="42"/>
      <c r="H145" s="41"/>
      <c r="I145" s="42"/>
      <c r="J145" s="41"/>
      <c r="K145" s="20"/>
      <c r="L145" s="20"/>
      <c r="M145" s="20"/>
      <c r="N145" s="21"/>
      <c r="O145" s="22">
        <f t="shared" si="1"/>
        <v>0</v>
      </c>
      <c r="P145" s="41"/>
      <c r="Q145" s="41"/>
      <c r="R145" s="41"/>
      <c r="S145" s="29"/>
      <c r="T145" s="29"/>
      <c r="U145" s="29"/>
      <c r="V145" s="29"/>
      <c r="W145" s="29"/>
      <c r="X145" s="29"/>
    </row>
    <row r="146" spans="1:24" ht="15.75" customHeight="1">
      <c r="A146" s="43"/>
      <c r="B146" s="44"/>
      <c r="C146" s="45"/>
      <c r="D146" s="43"/>
      <c r="E146" s="42"/>
      <c r="F146" s="42"/>
      <c r="G146" s="42"/>
      <c r="H146" s="41"/>
      <c r="I146" s="42"/>
      <c r="J146" s="41"/>
      <c r="K146" s="20"/>
      <c r="L146" s="20"/>
      <c r="M146" s="20"/>
      <c r="N146" s="21"/>
      <c r="O146" s="22">
        <f t="shared" si="1"/>
        <v>0</v>
      </c>
      <c r="P146" s="41"/>
      <c r="Q146" s="41"/>
      <c r="R146" s="41"/>
      <c r="S146" s="29"/>
      <c r="T146" s="29"/>
      <c r="U146" s="29"/>
      <c r="V146" s="29"/>
      <c r="W146" s="29"/>
      <c r="X146" s="29"/>
    </row>
    <row r="147" spans="1:24" ht="15.75" customHeight="1">
      <c r="A147" s="43"/>
      <c r="B147" s="44"/>
      <c r="C147" s="45"/>
      <c r="D147" s="43"/>
      <c r="E147" s="42"/>
      <c r="F147" s="42"/>
      <c r="G147" s="42"/>
      <c r="H147" s="41"/>
      <c r="I147" s="42"/>
      <c r="J147" s="41"/>
      <c r="K147" s="20"/>
      <c r="L147" s="20"/>
      <c r="M147" s="20"/>
      <c r="N147" s="21"/>
      <c r="O147" s="22">
        <f t="shared" si="1"/>
        <v>0</v>
      </c>
      <c r="P147" s="41"/>
      <c r="Q147" s="41"/>
      <c r="R147" s="41"/>
      <c r="S147" s="29"/>
      <c r="T147" s="29"/>
      <c r="U147" s="29"/>
      <c r="V147" s="29"/>
      <c r="W147" s="29"/>
      <c r="X147" s="29"/>
    </row>
    <row r="148" spans="1:24" ht="14.25" customHeight="1">
      <c r="A148" s="47">
        <f>+A143+1</f>
        <v>23</v>
      </c>
      <c r="B148" s="48" t="s">
        <v>36</v>
      </c>
      <c r="C148" s="48" t="s">
        <v>76</v>
      </c>
      <c r="D148" s="47" t="s">
        <v>38</v>
      </c>
      <c r="E148" s="42">
        <f>+E143*0.015</f>
        <v>9</v>
      </c>
      <c r="F148" s="42"/>
      <c r="G148" s="42"/>
      <c r="H148" s="41">
        <f>G148*$P$9/1000</f>
        <v>0</v>
      </c>
      <c r="I148" s="42"/>
      <c r="J148" s="41">
        <f>I148*$P$10/1000</f>
        <v>0</v>
      </c>
      <c r="K148" s="20"/>
      <c r="L148" s="20"/>
      <c r="M148" s="20"/>
      <c r="N148" s="21"/>
      <c r="O148" s="22">
        <f t="shared" si="1"/>
        <v>0</v>
      </c>
      <c r="P148" s="41">
        <f>E148*F148</f>
        <v>0</v>
      </c>
      <c r="Q148" s="41">
        <f>SUM(O148:O152)</f>
        <v>0</v>
      </c>
      <c r="R148" s="41">
        <f>Q148*1.02*1.05*$R$15</f>
        <v>0</v>
      </c>
      <c r="S148" s="29"/>
      <c r="T148" s="29"/>
      <c r="U148" s="29"/>
      <c r="V148" s="29"/>
      <c r="W148" s="29"/>
      <c r="X148" s="29"/>
    </row>
    <row r="149" spans="1:24" ht="14.25" customHeight="1">
      <c r="A149" s="47"/>
      <c r="B149" s="48"/>
      <c r="C149" s="48"/>
      <c r="D149" s="47"/>
      <c r="E149" s="42"/>
      <c r="F149" s="42"/>
      <c r="G149" s="42"/>
      <c r="H149" s="41"/>
      <c r="I149" s="42"/>
      <c r="J149" s="41"/>
      <c r="K149" s="20"/>
      <c r="L149" s="20"/>
      <c r="M149" s="20"/>
      <c r="N149" s="21"/>
      <c r="O149" s="22">
        <f t="shared" si="1"/>
        <v>0</v>
      </c>
      <c r="P149" s="41"/>
      <c r="Q149" s="41"/>
      <c r="R149" s="41"/>
      <c r="S149" s="29"/>
      <c r="T149" s="29"/>
      <c r="U149" s="29"/>
      <c r="V149" s="29"/>
      <c r="W149" s="29"/>
      <c r="X149" s="29"/>
    </row>
    <row r="150" spans="1:24" ht="14.25" customHeight="1">
      <c r="A150" s="47"/>
      <c r="B150" s="48"/>
      <c r="C150" s="48"/>
      <c r="D150" s="47"/>
      <c r="E150" s="42"/>
      <c r="F150" s="42"/>
      <c r="G150" s="42"/>
      <c r="H150" s="41"/>
      <c r="I150" s="42"/>
      <c r="J150" s="41"/>
      <c r="K150" s="20"/>
      <c r="L150" s="20"/>
      <c r="M150" s="20"/>
      <c r="N150" s="21"/>
      <c r="O150" s="22">
        <f t="shared" si="1"/>
        <v>0</v>
      </c>
      <c r="P150" s="41"/>
      <c r="Q150" s="41"/>
      <c r="R150" s="41"/>
      <c r="S150" s="29"/>
      <c r="T150" s="29"/>
      <c r="U150" s="29"/>
      <c r="V150" s="29"/>
      <c r="W150" s="29"/>
      <c r="X150" s="29"/>
    </row>
    <row r="151" spans="1:24" ht="14.25" customHeight="1">
      <c r="A151" s="47"/>
      <c r="B151" s="48"/>
      <c r="C151" s="48"/>
      <c r="D151" s="47"/>
      <c r="E151" s="42"/>
      <c r="F151" s="42"/>
      <c r="G151" s="42"/>
      <c r="H151" s="41"/>
      <c r="I151" s="42"/>
      <c r="J151" s="41"/>
      <c r="K151" s="20"/>
      <c r="L151" s="20"/>
      <c r="M151" s="20"/>
      <c r="N151" s="21"/>
      <c r="O151" s="22">
        <f t="shared" si="1"/>
        <v>0</v>
      </c>
      <c r="P151" s="41"/>
      <c r="Q151" s="41"/>
      <c r="R151" s="41"/>
      <c r="S151" s="29"/>
      <c r="T151" s="29"/>
      <c r="U151" s="29"/>
      <c r="V151" s="29"/>
      <c r="W151" s="29"/>
      <c r="X151" s="29"/>
    </row>
    <row r="152" spans="1:24" ht="14.25" customHeight="1">
      <c r="A152" s="47"/>
      <c r="B152" s="48"/>
      <c r="C152" s="48"/>
      <c r="D152" s="47"/>
      <c r="E152" s="42"/>
      <c r="F152" s="42"/>
      <c r="G152" s="42"/>
      <c r="H152" s="41"/>
      <c r="I152" s="42"/>
      <c r="J152" s="41"/>
      <c r="K152" s="20"/>
      <c r="L152" s="20"/>
      <c r="M152" s="20"/>
      <c r="N152" s="21"/>
      <c r="O152" s="22">
        <f t="shared" si="1"/>
        <v>0</v>
      </c>
      <c r="P152" s="41"/>
      <c r="Q152" s="41"/>
      <c r="R152" s="41"/>
      <c r="S152" s="29"/>
      <c r="T152" s="29"/>
      <c r="U152" s="29"/>
      <c r="V152" s="29"/>
      <c r="W152" s="29"/>
      <c r="X152" s="29"/>
    </row>
    <row r="153" spans="1:24" ht="12" customHeight="1">
      <c r="A153" s="47">
        <f>+A148+1</f>
        <v>24</v>
      </c>
      <c r="B153" s="44" t="s">
        <v>60</v>
      </c>
      <c r="C153" s="45" t="s">
        <v>87</v>
      </c>
      <c r="D153" s="45" t="s">
        <v>114</v>
      </c>
      <c r="E153" s="41">
        <f>0.012*0.012*3.14/4*0.3*E143+0.012*0.012*3.14/4*0.6*E148</f>
        <v>2.0957615999999998E-2</v>
      </c>
      <c r="F153" s="41"/>
      <c r="G153" s="41"/>
      <c r="H153" s="41">
        <f>G153*$P$9/1000</f>
        <v>0</v>
      </c>
      <c r="I153" s="41"/>
      <c r="J153" s="41">
        <f>I153*$P$10/1000</f>
        <v>0</v>
      </c>
      <c r="K153" s="22" t="s">
        <v>88</v>
      </c>
      <c r="L153" s="22" t="s">
        <v>114</v>
      </c>
      <c r="M153" s="22"/>
      <c r="N153" s="22"/>
      <c r="O153" s="22">
        <f>M153*N153</f>
        <v>0</v>
      </c>
      <c r="P153" s="41">
        <f>E153*F153</f>
        <v>0</v>
      </c>
      <c r="Q153" s="41">
        <f>SUM(O153:O157)</f>
        <v>0</v>
      </c>
      <c r="R153" s="41">
        <f>Q153*1.02*1.05*$R$15</f>
        <v>0</v>
      </c>
      <c r="S153" s="29"/>
      <c r="T153" s="29"/>
      <c r="U153" s="29"/>
      <c r="V153" s="29"/>
      <c r="W153" s="29"/>
      <c r="X153" s="29"/>
    </row>
    <row r="154" spans="1:24" ht="12" customHeight="1">
      <c r="A154" s="47"/>
      <c r="B154" s="44"/>
      <c r="C154" s="45"/>
      <c r="D154" s="45"/>
      <c r="E154" s="41"/>
      <c r="F154" s="41"/>
      <c r="G154" s="41"/>
      <c r="H154" s="41"/>
      <c r="I154" s="41"/>
      <c r="J154" s="41"/>
      <c r="K154" s="22"/>
      <c r="L154" s="22"/>
      <c r="M154" s="22"/>
      <c r="N154" s="22"/>
      <c r="O154" s="22">
        <f>M154*N154</f>
        <v>0</v>
      </c>
      <c r="P154" s="41"/>
      <c r="Q154" s="41"/>
      <c r="R154" s="41"/>
      <c r="S154" s="29"/>
      <c r="T154" s="29"/>
      <c r="U154" s="29"/>
      <c r="V154" s="29"/>
      <c r="W154" s="29"/>
      <c r="X154" s="29"/>
    </row>
    <row r="155" spans="1:24" ht="12" customHeight="1">
      <c r="A155" s="47"/>
      <c r="B155" s="44"/>
      <c r="C155" s="45"/>
      <c r="D155" s="45"/>
      <c r="E155" s="41"/>
      <c r="F155" s="41"/>
      <c r="G155" s="41"/>
      <c r="H155" s="41"/>
      <c r="I155" s="41"/>
      <c r="J155" s="41"/>
      <c r="K155" s="22"/>
      <c r="L155" s="22"/>
      <c r="M155" s="22"/>
      <c r="N155" s="22"/>
      <c r="O155" s="22">
        <f>M155*N155</f>
        <v>0</v>
      </c>
      <c r="P155" s="41"/>
      <c r="Q155" s="41"/>
      <c r="R155" s="41"/>
      <c r="S155" s="29"/>
      <c r="T155" s="29"/>
      <c r="U155" s="29"/>
      <c r="V155" s="29"/>
      <c r="W155" s="29"/>
      <c r="X155" s="29"/>
    </row>
    <row r="156" spans="1:24" ht="12" customHeight="1">
      <c r="A156" s="47"/>
      <c r="B156" s="44"/>
      <c r="C156" s="45"/>
      <c r="D156" s="45"/>
      <c r="E156" s="41"/>
      <c r="F156" s="41"/>
      <c r="G156" s="41"/>
      <c r="H156" s="41"/>
      <c r="I156" s="41"/>
      <c r="J156" s="41"/>
      <c r="K156" s="22"/>
      <c r="L156" s="22"/>
      <c r="M156" s="22"/>
      <c r="N156" s="22"/>
      <c r="O156" s="22">
        <f>M156*N156</f>
        <v>0</v>
      </c>
      <c r="P156" s="41"/>
      <c r="Q156" s="41"/>
      <c r="R156" s="41"/>
      <c r="S156" s="29"/>
      <c r="T156" s="29"/>
      <c r="U156" s="29"/>
      <c r="V156" s="29"/>
      <c r="W156" s="29"/>
      <c r="X156" s="29"/>
    </row>
    <row r="157" spans="1:24" ht="12" customHeight="1">
      <c r="A157" s="47"/>
      <c r="B157" s="44"/>
      <c r="C157" s="45"/>
      <c r="D157" s="45"/>
      <c r="E157" s="41"/>
      <c r="F157" s="41"/>
      <c r="G157" s="41"/>
      <c r="H157" s="41"/>
      <c r="I157" s="41"/>
      <c r="J157" s="41"/>
      <c r="K157" s="22"/>
      <c r="L157" s="22"/>
      <c r="M157" s="22"/>
      <c r="N157" s="22"/>
      <c r="O157" s="22">
        <f>M157*N157</f>
        <v>0</v>
      </c>
      <c r="P157" s="41"/>
      <c r="Q157" s="41"/>
      <c r="R157" s="41"/>
      <c r="S157" s="29"/>
      <c r="T157" s="29"/>
      <c r="U157" s="29"/>
      <c r="V157" s="29"/>
      <c r="W157" s="29"/>
      <c r="X157" s="29"/>
    </row>
    <row r="158" spans="1:24" ht="12" customHeight="1">
      <c r="A158" s="47">
        <f>+A153+1</f>
        <v>25</v>
      </c>
      <c r="B158" s="44" t="s">
        <v>89</v>
      </c>
      <c r="C158" s="45" t="s">
        <v>90</v>
      </c>
      <c r="D158" s="45" t="s">
        <v>114</v>
      </c>
      <c r="E158" s="41">
        <v>10.8</v>
      </c>
      <c r="F158" s="41"/>
      <c r="G158" s="41"/>
      <c r="H158" s="41">
        <f>G158*$P$9/1000</f>
        <v>0</v>
      </c>
      <c r="I158" s="41"/>
      <c r="J158" s="41">
        <f>I158*$P$10/1000</f>
        <v>0</v>
      </c>
      <c r="K158" s="22" t="s">
        <v>45</v>
      </c>
      <c r="L158" s="22" t="s">
        <v>114</v>
      </c>
      <c r="M158" s="22"/>
      <c r="N158" s="22"/>
      <c r="O158" s="22">
        <f t="shared" ref="O158:O182" si="2">M158*N158</f>
        <v>0</v>
      </c>
      <c r="P158" s="41">
        <f>E158*F158</f>
        <v>0</v>
      </c>
      <c r="Q158" s="41">
        <f>SUM(O158:O162)</f>
        <v>0</v>
      </c>
      <c r="R158" s="41">
        <f>Q158*1.02*1.05*$R$15</f>
        <v>0</v>
      </c>
      <c r="S158" s="29"/>
      <c r="T158" s="29"/>
      <c r="U158" s="29"/>
      <c r="V158" s="29"/>
      <c r="W158" s="29"/>
      <c r="X158" s="29"/>
    </row>
    <row r="159" spans="1:24" ht="12" customHeight="1">
      <c r="A159" s="47"/>
      <c r="B159" s="44"/>
      <c r="C159" s="45"/>
      <c r="D159" s="45"/>
      <c r="E159" s="41"/>
      <c r="F159" s="41"/>
      <c r="G159" s="41"/>
      <c r="H159" s="41"/>
      <c r="I159" s="41"/>
      <c r="J159" s="41"/>
      <c r="K159" s="22"/>
      <c r="L159" s="22"/>
      <c r="M159" s="22"/>
      <c r="N159" s="22"/>
      <c r="O159" s="22">
        <f t="shared" si="2"/>
        <v>0</v>
      </c>
      <c r="P159" s="41"/>
      <c r="Q159" s="41"/>
      <c r="R159" s="41"/>
      <c r="S159" s="29"/>
      <c r="T159" s="29"/>
      <c r="U159" s="29"/>
      <c r="V159" s="29"/>
      <c r="W159" s="29"/>
      <c r="X159" s="29"/>
    </row>
    <row r="160" spans="1:24" ht="12" customHeight="1">
      <c r="A160" s="47"/>
      <c r="B160" s="44"/>
      <c r="C160" s="45"/>
      <c r="D160" s="45"/>
      <c r="E160" s="41"/>
      <c r="F160" s="41"/>
      <c r="G160" s="41"/>
      <c r="H160" s="41"/>
      <c r="I160" s="41"/>
      <c r="J160" s="41"/>
      <c r="K160" s="22"/>
      <c r="L160" s="22"/>
      <c r="M160" s="22"/>
      <c r="N160" s="22"/>
      <c r="O160" s="22">
        <f t="shared" si="2"/>
        <v>0</v>
      </c>
      <c r="P160" s="41"/>
      <c r="Q160" s="41"/>
      <c r="R160" s="41"/>
      <c r="S160" s="29"/>
      <c r="T160" s="29"/>
      <c r="U160" s="29"/>
      <c r="V160" s="29"/>
      <c r="W160" s="29"/>
      <c r="X160" s="29"/>
    </row>
    <row r="161" spans="1:24" ht="12" customHeight="1">
      <c r="A161" s="47"/>
      <c r="B161" s="44"/>
      <c r="C161" s="45"/>
      <c r="D161" s="45"/>
      <c r="E161" s="41"/>
      <c r="F161" s="41"/>
      <c r="G161" s="41"/>
      <c r="H161" s="41"/>
      <c r="I161" s="41"/>
      <c r="J161" s="41"/>
      <c r="K161" s="22"/>
      <c r="L161" s="22"/>
      <c r="M161" s="22"/>
      <c r="N161" s="22"/>
      <c r="O161" s="22">
        <f t="shared" si="2"/>
        <v>0</v>
      </c>
      <c r="P161" s="41"/>
      <c r="Q161" s="41"/>
      <c r="R161" s="41"/>
      <c r="S161" s="29"/>
      <c r="T161" s="29"/>
      <c r="U161" s="29"/>
      <c r="V161" s="29"/>
      <c r="W161" s="29"/>
      <c r="X161" s="29"/>
    </row>
    <row r="162" spans="1:24" ht="12" customHeight="1">
      <c r="A162" s="47"/>
      <c r="B162" s="44"/>
      <c r="C162" s="45"/>
      <c r="D162" s="45"/>
      <c r="E162" s="41"/>
      <c r="F162" s="41"/>
      <c r="G162" s="41"/>
      <c r="H162" s="41"/>
      <c r="I162" s="41"/>
      <c r="J162" s="41"/>
      <c r="K162" s="22"/>
      <c r="L162" s="22"/>
      <c r="M162" s="22"/>
      <c r="N162" s="22"/>
      <c r="O162" s="22">
        <f t="shared" si="2"/>
        <v>0</v>
      </c>
      <c r="P162" s="41"/>
      <c r="Q162" s="41"/>
      <c r="R162" s="41"/>
      <c r="S162" s="29"/>
      <c r="T162" s="29"/>
      <c r="U162" s="29"/>
      <c r="V162" s="29"/>
      <c r="W162" s="29"/>
      <c r="X162" s="29"/>
    </row>
    <row r="163" spans="1:24" ht="12" customHeight="1">
      <c r="A163" s="47">
        <f>+A158+1</f>
        <v>26</v>
      </c>
      <c r="B163" s="51" t="s">
        <v>51</v>
      </c>
      <c r="C163" s="53" t="s">
        <v>54</v>
      </c>
      <c r="D163" s="53" t="s">
        <v>38</v>
      </c>
      <c r="E163" s="54">
        <v>0.27760000000000001</v>
      </c>
      <c r="F163" s="41"/>
      <c r="G163" s="54"/>
      <c r="H163" s="41">
        <f>G163*$P$9/1000</f>
        <v>0</v>
      </c>
      <c r="I163" s="54"/>
      <c r="J163" s="41">
        <f>I163*$P$10/1000</f>
        <v>0</v>
      </c>
      <c r="K163" s="24" t="s">
        <v>53</v>
      </c>
      <c r="L163" s="24" t="s">
        <v>38</v>
      </c>
      <c r="M163" s="24"/>
      <c r="N163" s="24"/>
      <c r="O163" s="22">
        <f t="shared" si="2"/>
        <v>0</v>
      </c>
      <c r="P163" s="41">
        <f>E163*F163</f>
        <v>0</v>
      </c>
      <c r="Q163" s="41">
        <f>SUM(O163:O167)</f>
        <v>0</v>
      </c>
      <c r="R163" s="41">
        <f>Q163*1.02*1.05*$R$15</f>
        <v>0</v>
      </c>
      <c r="S163" s="29"/>
      <c r="T163" s="29"/>
      <c r="U163" s="29"/>
      <c r="V163" s="29"/>
      <c r="W163" s="29"/>
      <c r="X163" s="29"/>
    </row>
    <row r="164" spans="1:24" ht="12" customHeight="1">
      <c r="A164" s="47"/>
      <c r="B164" s="52"/>
      <c r="C164" s="53"/>
      <c r="D164" s="53"/>
      <c r="E164" s="54"/>
      <c r="F164" s="41"/>
      <c r="G164" s="54"/>
      <c r="H164" s="41"/>
      <c r="I164" s="54"/>
      <c r="J164" s="41"/>
      <c r="K164" s="24"/>
      <c r="L164" s="24"/>
      <c r="M164" s="24"/>
      <c r="N164" s="24"/>
      <c r="O164" s="22">
        <f t="shared" si="2"/>
        <v>0</v>
      </c>
      <c r="P164" s="41"/>
      <c r="Q164" s="41"/>
      <c r="R164" s="41"/>
      <c r="S164" s="29"/>
      <c r="T164" s="29"/>
      <c r="U164" s="29"/>
      <c r="V164" s="29"/>
      <c r="W164" s="29"/>
      <c r="X164" s="29"/>
    </row>
    <row r="165" spans="1:24" ht="12" customHeight="1">
      <c r="A165" s="47"/>
      <c r="B165" s="52"/>
      <c r="C165" s="53"/>
      <c r="D165" s="53"/>
      <c r="E165" s="54"/>
      <c r="F165" s="41"/>
      <c r="G165" s="54"/>
      <c r="H165" s="41"/>
      <c r="I165" s="54"/>
      <c r="J165" s="41"/>
      <c r="K165" s="24"/>
      <c r="L165" s="24"/>
      <c r="M165" s="24"/>
      <c r="N165" s="24"/>
      <c r="O165" s="22">
        <f t="shared" si="2"/>
        <v>0</v>
      </c>
      <c r="P165" s="41"/>
      <c r="Q165" s="41"/>
      <c r="R165" s="41"/>
      <c r="S165" s="29"/>
      <c r="T165" s="29"/>
      <c r="U165" s="29"/>
      <c r="V165" s="29"/>
      <c r="W165" s="29"/>
      <c r="X165" s="29"/>
    </row>
    <row r="166" spans="1:24" ht="12" customHeight="1">
      <c r="A166" s="47"/>
      <c r="B166" s="52"/>
      <c r="C166" s="53"/>
      <c r="D166" s="53"/>
      <c r="E166" s="54"/>
      <c r="F166" s="41"/>
      <c r="G166" s="54"/>
      <c r="H166" s="41"/>
      <c r="I166" s="54"/>
      <c r="J166" s="41"/>
      <c r="K166" s="24"/>
      <c r="L166" s="24"/>
      <c r="M166" s="24"/>
      <c r="N166" s="24"/>
      <c r="O166" s="22">
        <f t="shared" si="2"/>
        <v>0</v>
      </c>
      <c r="P166" s="41"/>
      <c r="Q166" s="41"/>
      <c r="R166" s="41"/>
      <c r="S166" s="29"/>
      <c r="T166" s="29"/>
      <c r="U166" s="29"/>
      <c r="V166" s="29"/>
      <c r="W166" s="29"/>
      <c r="X166" s="29"/>
    </row>
    <row r="167" spans="1:24" ht="12" customHeight="1">
      <c r="A167" s="47"/>
      <c r="B167" s="52"/>
      <c r="C167" s="53"/>
      <c r="D167" s="53"/>
      <c r="E167" s="54"/>
      <c r="F167" s="41"/>
      <c r="G167" s="54"/>
      <c r="H167" s="41"/>
      <c r="I167" s="54"/>
      <c r="J167" s="41"/>
      <c r="K167" s="24"/>
      <c r="L167" s="24"/>
      <c r="M167" s="24"/>
      <c r="N167" s="24"/>
      <c r="O167" s="22">
        <f t="shared" si="2"/>
        <v>0</v>
      </c>
      <c r="P167" s="41"/>
      <c r="Q167" s="41"/>
      <c r="R167" s="41"/>
      <c r="S167" s="29"/>
      <c r="T167" s="29"/>
      <c r="U167" s="29"/>
      <c r="V167" s="29"/>
      <c r="W167" s="29"/>
      <c r="X167" s="29"/>
    </row>
    <row r="168" spans="1:24" ht="15.75" customHeight="1">
      <c r="A168" s="47">
        <f>+A163+1</f>
        <v>27</v>
      </c>
      <c r="B168" s="44" t="s">
        <v>51</v>
      </c>
      <c r="C168" s="45" t="s">
        <v>81</v>
      </c>
      <c r="D168" s="43" t="s">
        <v>117</v>
      </c>
      <c r="E168" s="42">
        <v>215</v>
      </c>
      <c r="F168" s="41"/>
      <c r="G168" s="42"/>
      <c r="H168" s="41">
        <f>G168*$P$9/1000</f>
        <v>0</v>
      </c>
      <c r="I168" s="42"/>
      <c r="J168" s="41">
        <f>I168*$P$10/1000</f>
        <v>0</v>
      </c>
      <c r="K168" s="25" t="s">
        <v>82</v>
      </c>
      <c r="L168" s="22" t="s">
        <v>115</v>
      </c>
      <c r="M168" s="25"/>
      <c r="N168" s="25"/>
      <c r="O168" s="22">
        <f t="shared" si="2"/>
        <v>0</v>
      </c>
      <c r="P168" s="41">
        <f>E168*F168</f>
        <v>0</v>
      </c>
      <c r="Q168" s="41">
        <f>SUM(O168:O172)</f>
        <v>0</v>
      </c>
      <c r="R168" s="41">
        <f>Q168*1.02*1.05*$R$15</f>
        <v>0</v>
      </c>
      <c r="S168" s="29"/>
      <c r="T168" s="29"/>
      <c r="U168" s="56">
        <f>F168-Q168</f>
        <v>0</v>
      </c>
      <c r="V168" s="29"/>
      <c r="W168" s="29"/>
      <c r="X168" s="29">
        <f>215*0.05</f>
        <v>10.75</v>
      </c>
    </row>
    <row r="169" spans="1:24" ht="15.75" customHeight="1">
      <c r="A169" s="47"/>
      <c r="B169" s="44"/>
      <c r="C169" s="45"/>
      <c r="D169" s="43"/>
      <c r="E169" s="42"/>
      <c r="F169" s="41"/>
      <c r="G169" s="42"/>
      <c r="H169" s="41"/>
      <c r="I169" s="42"/>
      <c r="J169" s="41"/>
      <c r="K169" s="25"/>
      <c r="L169" s="20"/>
      <c r="M169" s="25"/>
      <c r="N169" s="25"/>
      <c r="O169" s="22">
        <f t="shared" si="2"/>
        <v>0</v>
      </c>
      <c r="P169" s="41"/>
      <c r="Q169" s="41"/>
      <c r="R169" s="41"/>
      <c r="S169" s="29"/>
      <c r="T169" s="29"/>
      <c r="U169" s="56"/>
      <c r="V169" s="29"/>
      <c r="W169" s="29"/>
      <c r="X169" s="29"/>
    </row>
    <row r="170" spans="1:24" ht="15.75" customHeight="1">
      <c r="A170" s="47"/>
      <c r="B170" s="44"/>
      <c r="C170" s="45"/>
      <c r="D170" s="43"/>
      <c r="E170" s="42"/>
      <c r="F170" s="41"/>
      <c r="G170" s="42"/>
      <c r="H170" s="41"/>
      <c r="I170" s="42"/>
      <c r="J170" s="41"/>
      <c r="K170" s="25"/>
      <c r="L170" s="25"/>
      <c r="M170" s="25"/>
      <c r="N170" s="25"/>
      <c r="O170" s="22">
        <f t="shared" si="2"/>
        <v>0</v>
      </c>
      <c r="P170" s="41"/>
      <c r="Q170" s="41"/>
      <c r="R170" s="41"/>
      <c r="S170" s="29"/>
      <c r="T170" s="29"/>
      <c r="U170" s="56"/>
      <c r="V170" s="29"/>
      <c r="W170" s="29"/>
      <c r="X170" s="29"/>
    </row>
    <row r="171" spans="1:24" ht="15.75" customHeight="1">
      <c r="A171" s="47"/>
      <c r="B171" s="44"/>
      <c r="C171" s="45"/>
      <c r="D171" s="43"/>
      <c r="E171" s="42"/>
      <c r="F171" s="41"/>
      <c r="G171" s="42"/>
      <c r="H171" s="41"/>
      <c r="I171" s="42"/>
      <c r="J171" s="41"/>
      <c r="K171" s="25"/>
      <c r="L171" s="25"/>
      <c r="M171" s="25"/>
      <c r="N171" s="25"/>
      <c r="O171" s="22">
        <f t="shared" si="2"/>
        <v>0</v>
      </c>
      <c r="P171" s="41"/>
      <c r="Q171" s="41"/>
      <c r="R171" s="41"/>
      <c r="S171" s="29"/>
      <c r="T171" s="29"/>
      <c r="U171" s="56"/>
      <c r="V171" s="29"/>
      <c r="W171" s="29"/>
      <c r="X171" s="29"/>
    </row>
    <row r="172" spans="1:24" ht="15.75" customHeight="1">
      <c r="A172" s="47"/>
      <c r="B172" s="44"/>
      <c r="C172" s="45"/>
      <c r="D172" s="43"/>
      <c r="E172" s="42"/>
      <c r="F172" s="41"/>
      <c r="G172" s="42"/>
      <c r="H172" s="41"/>
      <c r="I172" s="42"/>
      <c r="J172" s="41"/>
      <c r="K172" s="25"/>
      <c r="L172" s="25"/>
      <c r="M172" s="25"/>
      <c r="N172" s="25"/>
      <c r="O172" s="22">
        <f t="shared" si="2"/>
        <v>0</v>
      </c>
      <c r="P172" s="41"/>
      <c r="Q172" s="41"/>
      <c r="R172" s="41"/>
      <c r="S172" s="29"/>
      <c r="T172" s="29"/>
      <c r="U172" s="56"/>
      <c r="V172" s="29"/>
      <c r="W172" s="29"/>
      <c r="X172" s="29"/>
    </row>
    <row r="173" spans="1:24" ht="15.75" customHeight="1">
      <c r="A173" s="43"/>
      <c r="B173" s="44"/>
      <c r="C173" s="46" t="s">
        <v>91</v>
      </c>
      <c r="D173" s="43"/>
      <c r="E173" s="42"/>
      <c r="F173" s="42"/>
      <c r="G173" s="42"/>
      <c r="H173" s="41"/>
      <c r="I173" s="42"/>
      <c r="J173" s="41"/>
      <c r="K173" s="20"/>
      <c r="L173" s="20"/>
      <c r="M173" s="20"/>
      <c r="N173" s="21"/>
      <c r="O173" s="22"/>
      <c r="P173" s="41"/>
      <c r="Q173" s="41"/>
      <c r="R173" s="41"/>
      <c r="S173" s="29"/>
      <c r="T173" s="29"/>
      <c r="U173" s="56">
        <f>F173-Q173</f>
        <v>0</v>
      </c>
      <c r="V173" s="29"/>
      <c r="W173" s="29"/>
      <c r="X173" s="29"/>
    </row>
    <row r="174" spans="1:24" ht="15.75" customHeight="1">
      <c r="A174" s="43"/>
      <c r="B174" s="44"/>
      <c r="C174" s="46"/>
      <c r="D174" s="43"/>
      <c r="E174" s="42"/>
      <c r="F174" s="42"/>
      <c r="G174" s="42"/>
      <c r="H174" s="41"/>
      <c r="I174" s="42"/>
      <c r="J174" s="41"/>
      <c r="K174" s="20"/>
      <c r="L174" s="20"/>
      <c r="M174" s="20"/>
      <c r="N174" s="21"/>
      <c r="O174" s="22"/>
      <c r="P174" s="41"/>
      <c r="Q174" s="41"/>
      <c r="R174" s="41"/>
      <c r="S174" s="29"/>
      <c r="T174" s="29"/>
      <c r="U174" s="56"/>
      <c r="V174" s="29"/>
      <c r="W174" s="29"/>
      <c r="X174" s="29"/>
    </row>
    <row r="175" spans="1:24" ht="15.75" customHeight="1">
      <c r="A175" s="43"/>
      <c r="B175" s="44"/>
      <c r="C175" s="46"/>
      <c r="D175" s="43"/>
      <c r="E175" s="42"/>
      <c r="F175" s="42"/>
      <c r="G175" s="42"/>
      <c r="H175" s="41"/>
      <c r="I175" s="42"/>
      <c r="J175" s="41"/>
      <c r="K175" s="20"/>
      <c r="L175" s="20"/>
      <c r="M175" s="20"/>
      <c r="N175" s="21"/>
      <c r="O175" s="22"/>
      <c r="P175" s="41"/>
      <c r="Q175" s="41"/>
      <c r="R175" s="41"/>
      <c r="S175" s="29"/>
      <c r="T175" s="29"/>
      <c r="U175" s="56"/>
      <c r="V175" s="29"/>
      <c r="W175" s="29"/>
      <c r="X175" s="29"/>
    </row>
    <row r="176" spans="1:24" ht="15.75" customHeight="1">
      <c r="A176" s="43"/>
      <c r="B176" s="44"/>
      <c r="C176" s="46"/>
      <c r="D176" s="43"/>
      <c r="E176" s="42"/>
      <c r="F176" s="42"/>
      <c r="G176" s="42"/>
      <c r="H176" s="41"/>
      <c r="I176" s="42"/>
      <c r="J176" s="41"/>
      <c r="K176" s="20"/>
      <c r="L176" s="20"/>
      <c r="M176" s="20"/>
      <c r="N176" s="21"/>
      <c r="O176" s="22"/>
      <c r="P176" s="41"/>
      <c r="Q176" s="41"/>
      <c r="R176" s="41"/>
      <c r="S176" s="29"/>
      <c r="T176" s="29"/>
      <c r="U176" s="56"/>
      <c r="V176" s="29"/>
      <c r="W176" s="29"/>
      <c r="X176" s="29"/>
    </row>
    <row r="177" spans="1:24" ht="15.75" customHeight="1">
      <c r="A177" s="43"/>
      <c r="B177" s="44"/>
      <c r="C177" s="46"/>
      <c r="D177" s="43"/>
      <c r="E177" s="42"/>
      <c r="F177" s="42"/>
      <c r="G177" s="42"/>
      <c r="H177" s="41"/>
      <c r="I177" s="42"/>
      <c r="J177" s="41"/>
      <c r="K177" s="20"/>
      <c r="L177" s="20"/>
      <c r="M177" s="20"/>
      <c r="N177" s="21"/>
      <c r="O177" s="22"/>
      <c r="P177" s="41"/>
      <c r="Q177" s="41"/>
      <c r="R177" s="41"/>
      <c r="S177" s="29"/>
      <c r="T177" s="29"/>
      <c r="U177" s="56"/>
      <c r="V177" s="29"/>
      <c r="W177" s="29"/>
      <c r="X177" s="29"/>
    </row>
    <row r="178" spans="1:24" ht="12" customHeight="1">
      <c r="A178" s="48">
        <f>+A168+1</f>
        <v>28</v>
      </c>
      <c r="B178" s="44" t="s">
        <v>55</v>
      </c>
      <c r="C178" s="45" t="s">
        <v>92</v>
      </c>
      <c r="D178" s="45" t="s">
        <v>57</v>
      </c>
      <c r="E178" s="41">
        <v>600</v>
      </c>
      <c r="F178" s="41"/>
      <c r="G178" s="41"/>
      <c r="H178" s="41">
        <f>G178*$P$9/1000</f>
        <v>0</v>
      </c>
      <c r="I178" s="41"/>
      <c r="J178" s="41">
        <f>I178*$P$10/1000</f>
        <v>0</v>
      </c>
      <c r="K178" s="22"/>
      <c r="L178" s="22"/>
      <c r="M178" s="22"/>
      <c r="N178" s="22"/>
      <c r="O178" s="22">
        <f t="shared" si="2"/>
        <v>0</v>
      </c>
      <c r="P178" s="41">
        <f>E178*F178</f>
        <v>0</v>
      </c>
      <c r="Q178" s="41">
        <f>SUM(O178:O182)</f>
        <v>0</v>
      </c>
      <c r="R178" s="41">
        <f>Q178*1.02*1.05*$R$15</f>
        <v>0</v>
      </c>
      <c r="S178" s="29"/>
      <c r="T178" s="29"/>
      <c r="U178" s="29"/>
      <c r="V178" s="29"/>
      <c r="W178" s="29"/>
      <c r="X178" s="29"/>
    </row>
    <row r="179" spans="1:24" ht="12" customHeight="1">
      <c r="A179" s="45"/>
      <c r="B179" s="52"/>
      <c r="C179" s="45"/>
      <c r="D179" s="45"/>
      <c r="E179" s="41"/>
      <c r="F179" s="41"/>
      <c r="G179" s="41"/>
      <c r="H179" s="41"/>
      <c r="I179" s="41"/>
      <c r="J179" s="41"/>
      <c r="K179" s="22"/>
      <c r="L179" s="22"/>
      <c r="M179" s="22"/>
      <c r="N179" s="22"/>
      <c r="O179" s="22">
        <f t="shared" si="2"/>
        <v>0</v>
      </c>
      <c r="P179" s="41"/>
      <c r="Q179" s="41"/>
      <c r="R179" s="41"/>
      <c r="S179" s="29"/>
      <c r="T179" s="29"/>
      <c r="U179" s="29"/>
      <c r="V179" s="29"/>
      <c r="W179" s="29"/>
      <c r="X179" s="29"/>
    </row>
    <row r="180" spans="1:24" ht="12" customHeight="1">
      <c r="A180" s="45"/>
      <c r="B180" s="52"/>
      <c r="C180" s="45"/>
      <c r="D180" s="45"/>
      <c r="E180" s="41"/>
      <c r="F180" s="41"/>
      <c r="G180" s="41"/>
      <c r="H180" s="41"/>
      <c r="I180" s="41"/>
      <c r="J180" s="41"/>
      <c r="K180" s="22"/>
      <c r="L180" s="22"/>
      <c r="M180" s="22"/>
      <c r="N180" s="22"/>
      <c r="O180" s="22">
        <f t="shared" si="2"/>
        <v>0</v>
      </c>
      <c r="P180" s="41"/>
      <c r="Q180" s="41"/>
      <c r="R180" s="41"/>
      <c r="S180" s="29"/>
      <c r="T180" s="29"/>
      <c r="U180" s="29"/>
      <c r="V180" s="29"/>
      <c r="W180" s="29"/>
      <c r="X180" s="29"/>
    </row>
    <row r="181" spans="1:24" ht="12" customHeight="1">
      <c r="A181" s="45"/>
      <c r="B181" s="52"/>
      <c r="C181" s="45"/>
      <c r="D181" s="45"/>
      <c r="E181" s="41"/>
      <c r="F181" s="41"/>
      <c r="G181" s="41"/>
      <c r="H181" s="41"/>
      <c r="I181" s="41"/>
      <c r="J181" s="41"/>
      <c r="K181" s="22"/>
      <c r="L181" s="22"/>
      <c r="M181" s="22"/>
      <c r="N181" s="22"/>
      <c r="O181" s="22">
        <f t="shared" si="2"/>
        <v>0</v>
      </c>
      <c r="P181" s="41"/>
      <c r="Q181" s="41"/>
      <c r="R181" s="41"/>
      <c r="S181" s="29"/>
      <c r="T181" s="29"/>
      <c r="U181" s="29"/>
      <c r="V181" s="29"/>
      <c r="W181" s="29"/>
      <c r="X181" s="29"/>
    </row>
    <row r="182" spans="1:24" ht="12" customHeight="1">
      <c r="A182" s="45"/>
      <c r="B182" s="52"/>
      <c r="C182" s="45"/>
      <c r="D182" s="45"/>
      <c r="E182" s="41"/>
      <c r="F182" s="41"/>
      <c r="G182" s="41"/>
      <c r="H182" s="41"/>
      <c r="I182" s="41"/>
      <c r="J182" s="41"/>
      <c r="K182" s="22"/>
      <c r="L182" s="22"/>
      <c r="M182" s="22"/>
      <c r="N182" s="22"/>
      <c r="O182" s="22">
        <f t="shared" si="2"/>
        <v>0</v>
      </c>
      <c r="P182" s="41"/>
      <c r="Q182" s="41"/>
      <c r="R182" s="41"/>
      <c r="S182" s="29"/>
      <c r="T182" s="29"/>
      <c r="U182" s="29"/>
      <c r="V182" s="29"/>
      <c r="W182" s="29"/>
      <c r="X182" s="29"/>
    </row>
    <row r="183" spans="1:24" ht="12" customHeight="1">
      <c r="A183" s="48">
        <f>+A178+1</f>
        <v>29</v>
      </c>
      <c r="B183" s="44" t="s">
        <v>60</v>
      </c>
      <c r="C183" s="45" t="s">
        <v>61</v>
      </c>
      <c r="D183" s="45" t="s">
        <v>114</v>
      </c>
      <c r="E183" s="41">
        <v>0.2</v>
      </c>
      <c r="F183" s="41"/>
      <c r="G183" s="41"/>
      <c r="H183" s="41">
        <f>G183*$P$9/1000</f>
        <v>0</v>
      </c>
      <c r="I183" s="41"/>
      <c r="J183" s="41">
        <f>I183*$P$10/1000</f>
        <v>0</v>
      </c>
      <c r="K183" s="22" t="s">
        <v>62</v>
      </c>
      <c r="L183" s="22" t="s">
        <v>114</v>
      </c>
      <c r="M183" s="22"/>
      <c r="N183" s="22"/>
      <c r="O183" s="22">
        <f>M183*N183</f>
        <v>0</v>
      </c>
      <c r="P183" s="41">
        <f>E183*F183</f>
        <v>0</v>
      </c>
      <c r="Q183" s="41">
        <f>SUM(O183:O187)</f>
        <v>0</v>
      </c>
      <c r="R183" s="41">
        <f>Q183*1.02*1.05*$R$15</f>
        <v>0</v>
      </c>
      <c r="S183" s="29"/>
      <c r="T183" s="29"/>
      <c r="U183" s="29"/>
      <c r="V183" s="29"/>
      <c r="W183" s="29"/>
      <c r="X183" s="29"/>
    </row>
    <row r="184" spans="1:24" ht="12" customHeight="1">
      <c r="A184" s="45"/>
      <c r="B184" s="44"/>
      <c r="C184" s="45"/>
      <c r="D184" s="45"/>
      <c r="E184" s="41"/>
      <c r="F184" s="41"/>
      <c r="G184" s="41"/>
      <c r="H184" s="41"/>
      <c r="I184" s="41"/>
      <c r="J184" s="41"/>
      <c r="K184" s="22"/>
      <c r="L184" s="22"/>
      <c r="M184" s="22"/>
      <c r="N184" s="22"/>
      <c r="O184" s="22">
        <f>M184*N184</f>
        <v>0</v>
      </c>
      <c r="P184" s="41"/>
      <c r="Q184" s="41"/>
      <c r="R184" s="41"/>
      <c r="S184" s="29"/>
      <c r="T184" s="29"/>
      <c r="U184" s="29"/>
      <c r="V184" s="29"/>
      <c r="W184" s="29"/>
      <c r="X184" s="29"/>
    </row>
    <row r="185" spans="1:24" ht="12" customHeight="1">
      <c r="A185" s="45"/>
      <c r="B185" s="44"/>
      <c r="C185" s="45"/>
      <c r="D185" s="45"/>
      <c r="E185" s="41"/>
      <c r="F185" s="41"/>
      <c r="G185" s="41"/>
      <c r="H185" s="41"/>
      <c r="I185" s="41"/>
      <c r="J185" s="41"/>
      <c r="K185" s="22"/>
      <c r="L185" s="22"/>
      <c r="M185" s="22"/>
      <c r="N185" s="22"/>
      <c r="O185" s="22">
        <f>M185*N185</f>
        <v>0</v>
      </c>
      <c r="P185" s="41"/>
      <c r="Q185" s="41"/>
      <c r="R185" s="41"/>
      <c r="S185" s="29"/>
      <c r="T185" s="29"/>
      <c r="U185" s="29"/>
      <c r="V185" s="29"/>
      <c r="W185" s="29"/>
      <c r="X185" s="29"/>
    </row>
    <row r="186" spans="1:24" ht="12" customHeight="1">
      <c r="A186" s="45"/>
      <c r="B186" s="44"/>
      <c r="C186" s="45"/>
      <c r="D186" s="45"/>
      <c r="E186" s="41"/>
      <c r="F186" s="41"/>
      <c r="G186" s="41"/>
      <c r="H186" s="41"/>
      <c r="I186" s="41"/>
      <c r="J186" s="41"/>
      <c r="K186" s="22"/>
      <c r="L186" s="22"/>
      <c r="M186" s="22"/>
      <c r="N186" s="22"/>
      <c r="O186" s="22">
        <f>M186*N186</f>
        <v>0</v>
      </c>
      <c r="P186" s="41"/>
      <c r="Q186" s="41"/>
      <c r="R186" s="41"/>
      <c r="S186" s="29"/>
      <c r="T186" s="29"/>
      <c r="U186" s="29"/>
      <c r="V186" s="29"/>
      <c r="W186" s="29"/>
      <c r="X186" s="29"/>
    </row>
    <row r="187" spans="1:24" ht="12" customHeight="1">
      <c r="A187" s="45"/>
      <c r="B187" s="44"/>
      <c r="C187" s="45"/>
      <c r="D187" s="45"/>
      <c r="E187" s="41"/>
      <c r="F187" s="41"/>
      <c r="G187" s="41"/>
      <c r="H187" s="41"/>
      <c r="I187" s="41"/>
      <c r="J187" s="41"/>
      <c r="K187" s="22"/>
      <c r="L187" s="22"/>
      <c r="M187" s="22"/>
      <c r="N187" s="22"/>
      <c r="O187" s="22">
        <f>M187*N187</f>
        <v>0</v>
      </c>
      <c r="P187" s="41"/>
      <c r="Q187" s="41"/>
      <c r="R187" s="41"/>
      <c r="S187" s="29"/>
      <c r="T187" s="29"/>
      <c r="U187" s="29"/>
      <c r="V187" s="29"/>
      <c r="W187" s="29"/>
      <c r="X187" s="29"/>
    </row>
    <row r="188" spans="1:24" ht="12" customHeight="1">
      <c r="A188" s="48">
        <f>+A183+1</f>
        <v>30</v>
      </c>
      <c r="B188" s="44" t="s">
        <v>63</v>
      </c>
      <c r="C188" s="45" t="s">
        <v>93</v>
      </c>
      <c r="D188" s="45" t="s">
        <v>38</v>
      </c>
      <c r="E188" s="41">
        <v>0.35970000000000002</v>
      </c>
      <c r="F188" s="41"/>
      <c r="G188" s="41"/>
      <c r="H188" s="41">
        <f>G188*$P$9/1000</f>
        <v>0</v>
      </c>
      <c r="I188" s="41"/>
      <c r="J188" s="41">
        <f>I188*$P$10/1000</f>
        <v>0</v>
      </c>
      <c r="K188" s="24" t="s">
        <v>53</v>
      </c>
      <c r="L188" s="24" t="s">
        <v>38</v>
      </c>
      <c r="M188" s="24"/>
      <c r="N188" s="24"/>
      <c r="O188" s="22">
        <f t="shared" ref="O188:O197" si="3">M188*N188</f>
        <v>0</v>
      </c>
      <c r="P188" s="41">
        <f>E188*F188</f>
        <v>0</v>
      </c>
      <c r="Q188" s="41">
        <f>SUM(O188:O192)</f>
        <v>0</v>
      </c>
      <c r="R188" s="41">
        <f>Q188*1.02*1.05*$R$15</f>
        <v>0</v>
      </c>
      <c r="S188" s="29"/>
      <c r="T188" s="29"/>
      <c r="U188" s="29"/>
      <c r="V188" s="29"/>
      <c r="W188" s="29"/>
      <c r="X188" s="29"/>
    </row>
    <row r="189" spans="1:24" ht="12" customHeight="1">
      <c r="A189" s="45"/>
      <c r="B189" s="44"/>
      <c r="C189" s="45"/>
      <c r="D189" s="45"/>
      <c r="E189" s="41"/>
      <c r="F189" s="41"/>
      <c r="G189" s="41"/>
      <c r="H189" s="41"/>
      <c r="I189" s="41"/>
      <c r="J189" s="41"/>
      <c r="K189" s="22"/>
      <c r="L189" s="22"/>
      <c r="M189" s="22"/>
      <c r="N189" s="22"/>
      <c r="O189" s="22">
        <f t="shared" si="3"/>
        <v>0</v>
      </c>
      <c r="P189" s="41"/>
      <c r="Q189" s="41"/>
      <c r="R189" s="41"/>
      <c r="S189" s="29"/>
      <c r="T189" s="29"/>
      <c r="U189" s="29"/>
      <c r="V189" s="29"/>
      <c r="W189" s="29"/>
      <c r="X189" s="29"/>
    </row>
    <row r="190" spans="1:24" ht="12" customHeight="1">
      <c r="A190" s="45"/>
      <c r="B190" s="44"/>
      <c r="C190" s="45"/>
      <c r="D190" s="45"/>
      <c r="E190" s="41"/>
      <c r="F190" s="41"/>
      <c r="G190" s="41"/>
      <c r="H190" s="41"/>
      <c r="I190" s="41"/>
      <c r="J190" s="41"/>
      <c r="K190" s="22"/>
      <c r="L190" s="22"/>
      <c r="M190" s="22"/>
      <c r="N190" s="22"/>
      <c r="O190" s="22">
        <f t="shared" si="3"/>
        <v>0</v>
      </c>
      <c r="P190" s="41"/>
      <c r="Q190" s="41"/>
      <c r="R190" s="41"/>
      <c r="S190" s="29"/>
      <c r="T190" s="29"/>
      <c r="U190" s="29"/>
      <c r="V190" s="29">
        <f>12/1000</f>
        <v>1.2E-2</v>
      </c>
      <c r="W190" s="29"/>
      <c r="X190" s="29"/>
    </row>
    <row r="191" spans="1:24" ht="12" customHeight="1">
      <c r="A191" s="45"/>
      <c r="B191" s="44"/>
      <c r="C191" s="45"/>
      <c r="D191" s="45"/>
      <c r="E191" s="41"/>
      <c r="F191" s="41"/>
      <c r="G191" s="41"/>
      <c r="H191" s="41"/>
      <c r="I191" s="41"/>
      <c r="J191" s="41"/>
      <c r="K191" s="22"/>
      <c r="L191" s="22"/>
      <c r="M191" s="22"/>
      <c r="N191" s="22"/>
      <c r="O191" s="22">
        <f t="shared" si="3"/>
        <v>0</v>
      </c>
      <c r="P191" s="41"/>
      <c r="Q191" s="41"/>
      <c r="R191" s="41"/>
      <c r="S191" s="29"/>
      <c r="T191" s="29"/>
      <c r="U191" s="29"/>
      <c r="V191" s="29"/>
      <c r="W191" s="29"/>
      <c r="X191" s="29"/>
    </row>
    <row r="192" spans="1:24" ht="12" customHeight="1">
      <c r="A192" s="45"/>
      <c r="B192" s="44"/>
      <c r="C192" s="45"/>
      <c r="D192" s="45"/>
      <c r="E192" s="41"/>
      <c r="F192" s="41"/>
      <c r="G192" s="41"/>
      <c r="H192" s="41"/>
      <c r="I192" s="41"/>
      <c r="J192" s="41"/>
      <c r="K192" s="22"/>
      <c r="L192" s="22"/>
      <c r="M192" s="22"/>
      <c r="N192" s="22"/>
      <c r="O192" s="22">
        <f t="shared" si="3"/>
        <v>0</v>
      </c>
      <c r="P192" s="41"/>
      <c r="Q192" s="41"/>
      <c r="R192" s="41"/>
      <c r="S192" s="29"/>
      <c r="T192" s="29"/>
      <c r="U192" s="29"/>
      <c r="V192" s="29">
        <f>0.2*0.2*8/1000*7850/1000*600</f>
        <v>1.5072000000000001</v>
      </c>
      <c r="W192" s="29"/>
      <c r="X192" s="29"/>
    </row>
    <row r="193" spans="1:24" ht="12" customHeight="1">
      <c r="A193" s="48">
        <f>+A188+1</f>
        <v>31</v>
      </c>
      <c r="B193" s="44" t="s">
        <v>94</v>
      </c>
      <c r="C193" s="45" t="s">
        <v>95</v>
      </c>
      <c r="D193" s="45" t="s">
        <v>38</v>
      </c>
      <c r="E193" s="41">
        <f>+(298.48+3014.4)/1000</f>
        <v>3.3128800000000003</v>
      </c>
      <c r="F193" s="41"/>
      <c r="G193" s="41"/>
      <c r="H193" s="59">
        <f>G193*$P$9/1000</f>
        <v>0</v>
      </c>
      <c r="I193" s="41"/>
      <c r="J193" s="41">
        <f>I193*$P$10/1000</f>
        <v>0</v>
      </c>
      <c r="K193" s="22" t="s">
        <v>96</v>
      </c>
      <c r="L193" s="22" t="s">
        <v>38</v>
      </c>
      <c r="M193" s="22"/>
      <c r="N193" s="22"/>
      <c r="O193" s="22">
        <f t="shared" si="3"/>
        <v>0</v>
      </c>
      <c r="P193" s="41">
        <f>E193*F193</f>
        <v>0</v>
      </c>
      <c r="Q193" s="41">
        <f>SUM(O193:O197)</f>
        <v>0</v>
      </c>
      <c r="R193" s="41">
        <f>Q193*1.02*1.05*$R$15</f>
        <v>0</v>
      </c>
      <c r="S193" s="29"/>
      <c r="T193" s="29"/>
      <c r="U193" s="29"/>
      <c r="V193" s="29"/>
      <c r="W193" s="29"/>
      <c r="X193" s="29"/>
    </row>
    <row r="194" spans="1:24" ht="12" customHeight="1">
      <c r="A194" s="45"/>
      <c r="B194" s="44"/>
      <c r="C194" s="45"/>
      <c r="D194" s="45"/>
      <c r="E194" s="41"/>
      <c r="F194" s="41"/>
      <c r="G194" s="41"/>
      <c r="H194" s="59"/>
      <c r="I194" s="41"/>
      <c r="J194" s="41"/>
      <c r="K194" s="22"/>
      <c r="L194" s="22"/>
      <c r="M194" s="22"/>
      <c r="N194" s="22"/>
      <c r="O194" s="22">
        <f t="shared" si="3"/>
        <v>0</v>
      </c>
      <c r="P194" s="41"/>
      <c r="Q194" s="41"/>
      <c r="R194" s="41"/>
      <c r="S194" s="29"/>
      <c r="T194" s="29"/>
      <c r="U194" s="29"/>
      <c r="V194" s="29"/>
      <c r="W194" s="29"/>
      <c r="X194" s="29"/>
    </row>
    <row r="195" spans="1:24" ht="12" customHeight="1">
      <c r="A195" s="45"/>
      <c r="B195" s="44"/>
      <c r="C195" s="45"/>
      <c r="D195" s="45"/>
      <c r="E195" s="41"/>
      <c r="F195" s="41"/>
      <c r="G195" s="41"/>
      <c r="H195" s="59"/>
      <c r="I195" s="41"/>
      <c r="J195" s="41"/>
      <c r="K195" s="22"/>
      <c r="L195" s="22"/>
      <c r="M195" s="22"/>
      <c r="N195" s="22"/>
      <c r="O195" s="22">
        <f t="shared" si="3"/>
        <v>0</v>
      </c>
      <c r="P195" s="41"/>
      <c r="Q195" s="41"/>
      <c r="R195" s="41"/>
      <c r="S195" s="29"/>
      <c r="T195" s="29"/>
      <c r="U195" s="29"/>
      <c r="V195" s="29"/>
      <c r="W195" s="29"/>
      <c r="X195" s="29"/>
    </row>
    <row r="196" spans="1:24" ht="12" customHeight="1">
      <c r="A196" s="45"/>
      <c r="B196" s="44"/>
      <c r="C196" s="45"/>
      <c r="D196" s="45"/>
      <c r="E196" s="41"/>
      <c r="F196" s="41"/>
      <c r="G196" s="41"/>
      <c r="H196" s="59"/>
      <c r="I196" s="41"/>
      <c r="J196" s="41"/>
      <c r="K196" s="22"/>
      <c r="L196" s="22"/>
      <c r="M196" s="22"/>
      <c r="N196" s="22"/>
      <c r="O196" s="22">
        <f t="shared" si="3"/>
        <v>0</v>
      </c>
      <c r="P196" s="41"/>
      <c r="Q196" s="41"/>
      <c r="R196" s="41"/>
      <c r="S196" s="29"/>
      <c r="T196" s="29"/>
      <c r="U196" s="29"/>
      <c r="V196" s="29"/>
      <c r="W196" s="29"/>
      <c r="X196" s="29"/>
    </row>
    <row r="197" spans="1:24" ht="12" customHeight="1">
      <c r="A197" s="45"/>
      <c r="B197" s="44"/>
      <c r="C197" s="45"/>
      <c r="D197" s="45"/>
      <c r="E197" s="41"/>
      <c r="F197" s="41"/>
      <c r="G197" s="41"/>
      <c r="H197" s="59"/>
      <c r="I197" s="41"/>
      <c r="J197" s="41"/>
      <c r="K197" s="22"/>
      <c r="L197" s="22"/>
      <c r="M197" s="22"/>
      <c r="N197" s="22"/>
      <c r="O197" s="22">
        <f t="shared" si="3"/>
        <v>0</v>
      </c>
      <c r="P197" s="41"/>
      <c r="Q197" s="41"/>
      <c r="R197" s="41"/>
      <c r="S197" s="29"/>
      <c r="T197" s="29"/>
      <c r="U197" s="29"/>
      <c r="V197" s="29">
        <f>8/1000</f>
        <v>8.0000000000000002E-3</v>
      </c>
      <c r="W197" s="29"/>
      <c r="X197" s="29"/>
    </row>
    <row r="198" spans="1:24" ht="15.75" customHeight="1">
      <c r="A198" s="43"/>
      <c r="B198" s="44"/>
      <c r="C198" s="46" t="s">
        <v>97</v>
      </c>
      <c r="D198" s="43"/>
      <c r="E198" s="42"/>
      <c r="F198" s="42"/>
      <c r="G198" s="42"/>
      <c r="H198" s="41"/>
      <c r="I198" s="42"/>
      <c r="J198" s="41"/>
      <c r="K198" s="20"/>
      <c r="L198" s="20"/>
      <c r="M198" s="20"/>
      <c r="N198" s="21"/>
      <c r="O198" s="22"/>
      <c r="P198" s="41"/>
      <c r="Q198" s="41"/>
      <c r="R198" s="41"/>
      <c r="S198" s="29"/>
      <c r="T198" s="29"/>
      <c r="U198" s="56">
        <f>F198-Q198</f>
        <v>0</v>
      </c>
      <c r="V198" s="29"/>
      <c r="W198" s="29"/>
      <c r="X198" s="29"/>
    </row>
    <row r="199" spans="1:24" ht="15.75" customHeight="1">
      <c r="A199" s="43"/>
      <c r="B199" s="44"/>
      <c r="C199" s="46"/>
      <c r="D199" s="43"/>
      <c r="E199" s="42"/>
      <c r="F199" s="42"/>
      <c r="G199" s="42"/>
      <c r="H199" s="41"/>
      <c r="I199" s="42"/>
      <c r="J199" s="41"/>
      <c r="K199" s="20"/>
      <c r="L199" s="20"/>
      <c r="M199" s="20"/>
      <c r="N199" s="21"/>
      <c r="O199" s="22"/>
      <c r="P199" s="41"/>
      <c r="Q199" s="41"/>
      <c r="R199" s="41"/>
      <c r="S199" s="29"/>
      <c r="T199" s="29"/>
      <c r="U199" s="56"/>
      <c r="V199" s="29"/>
      <c r="W199" s="29"/>
      <c r="X199" s="29"/>
    </row>
    <row r="200" spans="1:24" ht="15.75" customHeight="1">
      <c r="A200" s="43"/>
      <c r="B200" s="44"/>
      <c r="C200" s="46"/>
      <c r="D200" s="43"/>
      <c r="E200" s="42"/>
      <c r="F200" s="42"/>
      <c r="G200" s="42"/>
      <c r="H200" s="41"/>
      <c r="I200" s="42"/>
      <c r="J200" s="41"/>
      <c r="K200" s="20"/>
      <c r="L200" s="20"/>
      <c r="M200" s="20"/>
      <c r="N200" s="21"/>
      <c r="O200" s="22"/>
      <c r="P200" s="41"/>
      <c r="Q200" s="41"/>
      <c r="R200" s="41"/>
      <c r="S200" s="29"/>
      <c r="T200" s="29"/>
      <c r="U200" s="56"/>
      <c r="V200" s="29"/>
      <c r="W200" s="29"/>
      <c r="X200" s="29"/>
    </row>
    <row r="201" spans="1:24" ht="15.75" customHeight="1">
      <c r="A201" s="43"/>
      <c r="B201" s="44"/>
      <c r="C201" s="46"/>
      <c r="D201" s="43"/>
      <c r="E201" s="42"/>
      <c r="F201" s="42"/>
      <c r="G201" s="42"/>
      <c r="H201" s="41"/>
      <c r="I201" s="42"/>
      <c r="J201" s="41"/>
      <c r="K201" s="20"/>
      <c r="L201" s="20"/>
      <c r="M201" s="20"/>
      <c r="N201" s="21"/>
      <c r="O201" s="22"/>
      <c r="P201" s="41"/>
      <c r="Q201" s="41"/>
      <c r="R201" s="41"/>
      <c r="S201" s="29"/>
      <c r="T201" s="29"/>
      <c r="U201" s="56"/>
      <c r="V201" s="29"/>
      <c r="W201" s="29"/>
      <c r="X201" s="29"/>
    </row>
    <row r="202" spans="1:24" ht="15.75" customHeight="1">
      <c r="A202" s="43"/>
      <c r="B202" s="44"/>
      <c r="C202" s="46"/>
      <c r="D202" s="43"/>
      <c r="E202" s="42"/>
      <c r="F202" s="42"/>
      <c r="G202" s="42"/>
      <c r="H202" s="41"/>
      <c r="I202" s="42"/>
      <c r="J202" s="41"/>
      <c r="K202" s="20"/>
      <c r="L202" s="20"/>
      <c r="M202" s="20"/>
      <c r="N202" s="21"/>
      <c r="O202" s="22"/>
      <c r="P202" s="41"/>
      <c r="Q202" s="41"/>
      <c r="R202" s="41"/>
      <c r="S202" s="29"/>
      <c r="T202" s="29"/>
      <c r="U202" s="56"/>
      <c r="V202" s="29"/>
      <c r="W202" s="29"/>
      <c r="X202" s="29"/>
    </row>
    <row r="203" spans="1:24" ht="14.25" customHeight="1">
      <c r="A203" s="48">
        <f>+A193+1</f>
        <v>32</v>
      </c>
      <c r="B203" s="44" t="s">
        <v>98</v>
      </c>
      <c r="C203" s="45" t="s">
        <v>99</v>
      </c>
      <c r="D203" s="43" t="s">
        <v>114</v>
      </c>
      <c r="E203" s="41">
        <v>3</v>
      </c>
      <c r="F203" s="41"/>
      <c r="G203" s="42"/>
      <c r="H203" s="41">
        <f>G203*$P$9/1000</f>
        <v>0</v>
      </c>
      <c r="I203" s="42"/>
      <c r="J203" s="41">
        <f>I203*$P$10/1000</f>
        <v>0</v>
      </c>
      <c r="K203" s="25"/>
      <c r="L203" s="25"/>
      <c r="M203" s="25"/>
      <c r="N203" s="25"/>
      <c r="O203" s="22">
        <f t="shared" ref="O203:O252" si="4">M203*N203</f>
        <v>0</v>
      </c>
      <c r="P203" s="41">
        <f>E203*F203</f>
        <v>0</v>
      </c>
      <c r="Q203" s="41">
        <f>SUM(O203:O207)</f>
        <v>0</v>
      </c>
      <c r="R203" s="41">
        <f>Q203*1.02*1.05*$R$15</f>
        <v>0</v>
      </c>
      <c r="S203" s="29"/>
      <c r="T203" s="29"/>
      <c r="U203" s="29"/>
      <c r="V203" s="29"/>
      <c r="W203" s="29"/>
      <c r="X203" s="29"/>
    </row>
    <row r="204" spans="1:24" ht="14.25" customHeight="1">
      <c r="A204" s="45"/>
      <c r="B204" s="44"/>
      <c r="C204" s="45"/>
      <c r="D204" s="43"/>
      <c r="E204" s="41"/>
      <c r="F204" s="41"/>
      <c r="G204" s="42"/>
      <c r="H204" s="41"/>
      <c r="I204" s="42"/>
      <c r="J204" s="41"/>
      <c r="K204" s="25"/>
      <c r="L204" s="25"/>
      <c r="M204" s="25"/>
      <c r="N204" s="25"/>
      <c r="O204" s="22">
        <f t="shared" si="4"/>
        <v>0</v>
      </c>
      <c r="P204" s="41"/>
      <c r="Q204" s="41"/>
      <c r="R204" s="41"/>
      <c r="S204" s="29"/>
      <c r="T204" s="29"/>
      <c r="U204" s="29"/>
      <c r="V204" s="29"/>
      <c r="W204" s="29"/>
      <c r="X204" s="29"/>
    </row>
    <row r="205" spans="1:24" ht="14.25" customHeight="1">
      <c r="A205" s="45"/>
      <c r="B205" s="44"/>
      <c r="C205" s="45"/>
      <c r="D205" s="43"/>
      <c r="E205" s="41"/>
      <c r="F205" s="41"/>
      <c r="G205" s="42"/>
      <c r="H205" s="41"/>
      <c r="I205" s="42"/>
      <c r="J205" s="41"/>
      <c r="K205" s="25"/>
      <c r="L205" s="25"/>
      <c r="M205" s="25"/>
      <c r="N205" s="25"/>
      <c r="O205" s="22">
        <f t="shared" si="4"/>
        <v>0</v>
      </c>
      <c r="P205" s="41"/>
      <c r="Q205" s="41"/>
      <c r="R205" s="41"/>
      <c r="S205" s="29"/>
      <c r="T205" s="29"/>
      <c r="U205" s="29"/>
      <c r="V205" s="29"/>
      <c r="W205" s="29"/>
      <c r="X205" s="29"/>
    </row>
    <row r="206" spans="1:24" ht="14.25" customHeight="1">
      <c r="A206" s="45"/>
      <c r="B206" s="44"/>
      <c r="C206" s="45"/>
      <c r="D206" s="43"/>
      <c r="E206" s="41"/>
      <c r="F206" s="41"/>
      <c r="G206" s="42"/>
      <c r="H206" s="41"/>
      <c r="I206" s="42"/>
      <c r="J206" s="41"/>
      <c r="K206" s="25"/>
      <c r="L206" s="25"/>
      <c r="M206" s="25"/>
      <c r="N206" s="25"/>
      <c r="O206" s="22">
        <f t="shared" si="4"/>
        <v>0</v>
      </c>
      <c r="P206" s="41"/>
      <c r="Q206" s="41"/>
      <c r="R206" s="41"/>
      <c r="S206" s="29"/>
      <c r="T206" s="29"/>
      <c r="U206" s="29"/>
      <c r="V206" s="29"/>
      <c r="W206" s="29"/>
      <c r="X206" s="29"/>
    </row>
    <row r="207" spans="1:24" ht="14.25" customHeight="1">
      <c r="A207" s="45"/>
      <c r="B207" s="44"/>
      <c r="C207" s="45"/>
      <c r="D207" s="43"/>
      <c r="E207" s="41"/>
      <c r="F207" s="41"/>
      <c r="G207" s="42"/>
      <c r="H207" s="41"/>
      <c r="I207" s="42"/>
      <c r="J207" s="41"/>
      <c r="K207" s="25"/>
      <c r="L207" s="25"/>
      <c r="M207" s="25"/>
      <c r="N207" s="25"/>
      <c r="O207" s="22">
        <f t="shared" si="4"/>
        <v>0</v>
      </c>
      <c r="P207" s="41"/>
      <c r="Q207" s="41"/>
      <c r="R207" s="41"/>
      <c r="S207" s="29"/>
      <c r="T207" s="29"/>
      <c r="U207" s="29"/>
      <c r="V207" s="29"/>
      <c r="W207" s="29"/>
      <c r="X207" s="29"/>
    </row>
    <row r="208" spans="1:24" ht="14.25" customHeight="1">
      <c r="A208" s="47">
        <f>+A203+1</f>
        <v>33</v>
      </c>
      <c r="B208" s="48" t="s">
        <v>36</v>
      </c>
      <c r="C208" s="48" t="s">
        <v>76</v>
      </c>
      <c r="D208" s="47" t="s">
        <v>38</v>
      </c>
      <c r="E208" s="42">
        <f>+E203*1.8</f>
        <v>5.4</v>
      </c>
      <c r="F208" s="42"/>
      <c r="G208" s="42"/>
      <c r="H208" s="41">
        <f>G208*$P$9/1000</f>
        <v>0</v>
      </c>
      <c r="I208" s="42"/>
      <c r="J208" s="41">
        <f>I208*$P$10/1000</f>
        <v>0</v>
      </c>
      <c r="K208" s="20"/>
      <c r="L208" s="20"/>
      <c r="M208" s="20"/>
      <c r="N208" s="21"/>
      <c r="O208" s="22">
        <f t="shared" si="4"/>
        <v>0</v>
      </c>
      <c r="P208" s="41">
        <f>E208*F208</f>
        <v>0</v>
      </c>
      <c r="Q208" s="41">
        <f>SUM(O208:O212)</f>
        <v>0</v>
      </c>
      <c r="R208" s="41">
        <f>Q208*1.02*1.05*$R$15</f>
        <v>0</v>
      </c>
      <c r="S208" s="29"/>
      <c r="T208" s="29"/>
      <c r="U208" s="29"/>
      <c r="V208" s="29"/>
      <c r="W208" s="29"/>
      <c r="X208" s="29"/>
    </row>
    <row r="209" spans="1:24" ht="14.25" customHeight="1">
      <c r="A209" s="47"/>
      <c r="B209" s="48"/>
      <c r="C209" s="48"/>
      <c r="D209" s="47"/>
      <c r="E209" s="42"/>
      <c r="F209" s="42"/>
      <c r="G209" s="42"/>
      <c r="H209" s="41"/>
      <c r="I209" s="42"/>
      <c r="J209" s="41"/>
      <c r="K209" s="20"/>
      <c r="L209" s="20"/>
      <c r="M209" s="20"/>
      <c r="N209" s="21"/>
      <c r="O209" s="22">
        <f t="shared" si="4"/>
        <v>0</v>
      </c>
      <c r="P209" s="41"/>
      <c r="Q209" s="41"/>
      <c r="R209" s="41"/>
      <c r="S209" s="29"/>
      <c r="T209" s="29"/>
      <c r="U209" s="29"/>
      <c r="V209" s="29"/>
      <c r="W209" s="29"/>
      <c r="X209" s="29"/>
    </row>
    <row r="210" spans="1:24" ht="14.25" customHeight="1">
      <c r="A210" s="47"/>
      <c r="B210" s="48"/>
      <c r="C210" s="48"/>
      <c r="D210" s="47"/>
      <c r="E210" s="42"/>
      <c r="F210" s="42"/>
      <c r="G210" s="42"/>
      <c r="H210" s="41"/>
      <c r="I210" s="42"/>
      <c r="J210" s="41"/>
      <c r="K210" s="20"/>
      <c r="L210" s="20"/>
      <c r="M210" s="20"/>
      <c r="N210" s="21"/>
      <c r="O210" s="22">
        <f t="shared" si="4"/>
        <v>0</v>
      </c>
      <c r="P210" s="41"/>
      <c r="Q210" s="41"/>
      <c r="R210" s="41"/>
      <c r="S210" s="29"/>
      <c r="T210" s="29"/>
      <c r="U210" s="29"/>
      <c r="V210" s="29"/>
      <c r="W210" s="29"/>
      <c r="X210" s="29"/>
    </row>
    <row r="211" spans="1:24" ht="14.25" customHeight="1">
      <c r="A211" s="47"/>
      <c r="B211" s="48"/>
      <c r="C211" s="48"/>
      <c r="D211" s="47"/>
      <c r="E211" s="42"/>
      <c r="F211" s="42"/>
      <c r="G211" s="42"/>
      <c r="H211" s="41"/>
      <c r="I211" s="42"/>
      <c r="J211" s="41"/>
      <c r="K211" s="20"/>
      <c r="L211" s="20"/>
      <c r="M211" s="20"/>
      <c r="N211" s="21"/>
      <c r="O211" s="22">
        <f t="shared" si="4"/>
        <v>0</v>
      </c>
      <c r="P211" s="41"/>
      <c r="Q211" s="41"/>
      <c r="R211" s="41"/>
      <c r="S211" s="29"/>
      <c r="T211" s="29"/>
      <c r="U211" s="29"/>
      <c r="V211" s="29"/>
      <c r="W211" s="29"/>
      <c r="X211" s="29"/>
    </row>
    <row r="212" spans="1:24" ht="14.25" customHeight="1">
      <c r="A212" s="47"/>
      <c r="B212" s="48"/>
      <c r="C212" s="48"/>
      <c r="D212" s="47"/>
      <c r="E212" s="42"/>
      <c r="F212" s="42"/>
      <c r="G212" s="42"/>
      <c r="H212" s="41"/>
      <c r="I212" s="42"/>
      <c r="J212" s="41"/>
      <c r="K212" s="20"/>
      <c r="L212" s="20"/>
      <c r="M212" s="20"/>
      <c r="N212" s="21"/>
      <c r="O212" s="22">
        <f t="shared" si="4"/>
        <v>0</v>
      </c>
      <c r="P212" s="41"/>
      <c r="Q212" s="41"/>
      <c r="R212" s="41"/>
      <c r="S212" s="29"/>
      <c r="T212" s="29"/>
      <c r="U212" s="29"/>
      <c r="V212" s="29"/>
      <c r="W212" s="29"/>
      <c r="X212" s="29"/>
    </row>
    <row r="213" spans="1:24" ht="12.75" customHeight="1">
      <c r="A213" s="47">
        <f>+A208+1</f>
        <v>34</v>
      </c>
      <c r="B213" s="44" t="s">
        <v>100</v>
      </c>
      <c r="C213" s="45" t="s">
        <v>101</v>
      </c>
      <c r="D213" s="43" t="s">
        <v>116</v>
      </c>
      <c r="E213" s="42">
        <v>3</v>
      </c>
      <c r="F213" s="42"/>
      <c r="G213" s="42"/>
      <c r="H213" s="41">
        <f>G213*$P$9/1000</f>
        <v>0</v>
      </c>
      <c r="I213" s="42"/>
      <c r="J213" s="41">
        <f>I213*$P$10/1000</f>
        <v>0</v>
      </c>
      <c r="K213" s="20" t="s">
        <v>102</v>
      </c>
      <c r="L213" s="20" t="s">
        <v>114</v>
      </c>
      <c r="M213" s="20"/>
      <c r="N213" s="21"/>
      <c r="O213" s="22">
        <f t="shared" si="4"/>
        <v>0</v>
      </c>
      <c r="P213" s="41">
        <f>E213*F213</f>
        <v>0</v>
      </c>
      <c r="Q213" s="41">
        <f>SUM(O213:O217)</f>
        <v>0</v>
      </c>
      <c r="R213" s="41">
        <f>Q213*1.02*1.05*$R$15</f>
        <v>0</v>
      </c>
      <c r="S213" s="29"/>
      <c r="T213" s="29"/>
      <c r="U213" s="29"/>
      <c r="V213" s="29"/>
      <c r="W213" s="29"/>
      <c r="X213" s="29"/>
    </row>
    <row r="214" spans="1:24" ht="12.75" customHeight="1">
      <c r="A214" s="47"/>
      <c r="B214" s="44"/>
      <c r="C214" s="45"/>
      <c r="D214" s="43"/>
      <c r="E214" s="42"/>
      <c r="F214" s="42"/>
      <c r="G214" s="42"/>
      <c r="H214" s="41"/>
      <c r="I214" s="42"/>
      <c r="J214" s="41"/>
      <c r="K214" s="20" t="s">
        <v>103</v>
      </c>
      <c r="L214" s="20" t="s">
        <v>114</v>
      </c>
      <c r="M214" s="20"/>
      <c r="N214" s="21"/>
      <c r="O214" s="22">
        <f t="shared" si="4"/>
        <v>0</v>
      </c>
      <c r="P214" s="41"/>
      <c r="Q214" s="41"/>
      <c r="R214" s="41"/>
      <c r="S214" s="29"/>
      <c r="T214" s="29"/>
      <c r="U214" s="29"/>
      <c r="V214" s="29"/>
      <c r="W214" s="29"/>
      <c r="X214" s="29"/>
    </row>
    <row r="215" spans="1:24" ht="12.75" customHeight="1">
      <c r="A215" s="47"/>
      <c r="B215" s="44"/>
      <c r="C215" s="45"/>
      <c r="D215" s="43"/>
      <c r="E215" s="42"/>
      <c r="F215" s="42"/>
      <c r="G215" s="42"/>
      <c r="H215" s="41"/>
      <c r="I215" s="42"/>
      <c r="J215" s="41"/>
      <c r="K215" s="20"/>
      <c r="L215" s="20"/>
      <c r="M215" s="20"/>
      <c r="N215" s="21"/>
      <c r="O215" s="22">
        <f t="shared" si="4"/>
        <v>0</v>
      </c>
      <c r="P215" s="41"/>
      <c r="Q215" s="41"/>
      <c r="R215" s="41"/>
      <c r="S215" s="29"/>
      <c r="T215" s="29"/>
      <c r="U215" s="29"/>
      <c r="V215" s="29"/>
      <c r="W215" s="29"/>
      <c r="X215" s="29"/>
    </row>
    <row r="216" spans="1:24" ht="12.75" customHeight="1">
      <c r="A216" s="47"/>
      <c r="B216" s="44"/>
      <c r="C216" s="45"/>
      <c r="D216" s="43"/>
      <c r="E216" s="42"/>
      <c r="F216" s="42"/>
      <c r="G216" s="42"/>
      <c r="H216" s="41"/>
      <c r="I216" s="42"/>
      <c r="J216" s="41"/>
      <c r="K216" s="20"/>
      <c r="L216" s="20"/>
      <c r="M216" s="20"/>
      <c r="N216" s="21"/>
      <c r="O216" s="22">
        <f t="shared" si="4"/>
        <v>0</v>
      </c>
      <c r="P216" s="41"/>
      <c r="Q216" s="41"/>
      <c r="R216" s="41"/>
      <c r="S216" s="29"/>
      <c r="T216" s="29"/>
      <c r="U216" s="29"/>
      <c r="V216" s="29"/>
      <c r="W216" s="29"/>
      <c r="X216" s="29"/>
    </row>
    <row r="217" spans="1:24" ht="12.75" customHeight="1">
      <c r="A217" s="47"/>
      <c r="B217" s="44"/>
      <c r="C217" s="45"/>
      <c r="D217" s="43"/>
      <c r="E217" s="42"/>
      <c r="F217" s="42"/>
      <c r="G217" s="42"/>
      <c r="H217" s="41"/>
      <c r="I217" s="42"/>
      <c r="J217" s="41"/>
      <c r="K217" s="20"/>
      <c r="L217" s="20"/>
      <c r="M217" s="20"/>
      <c r="N217" s="21"/>
      <c r="O217" s="22">
        <f t="shared" si="4"/>
        <v>0</v>
      </c>
      <c r="P217" s="41"/>
      <c r="Q217" s="41"/>
      <c r="R217" s="41"/>
      <c r="S217" s="29"/>
      <c r="T217" s="29"/>
      <c r="U217" s="29"/>
      <c r="V217" s="29"/>
      <c r="W217" s="29"/>
      <c r="X217" s="29"/>
    </row>
    <row r="218" spans="1:24" ht="12" customHeight="1">
      <c r="A218" s="47">
        <f>+A213+1</f>
        <v>35</v>
      </c>
      <c r="B218" s="44" t="s">
        <v>58</v>
      </c>
      <c r="C218" s="45" t="s">
        <v>59</v>
      </c>
      <c r="D218" s="45" t="s">
        <v>57</v>
      </c>
      <c r="E218" s="41">
        <v>20</v>
      </c>
      <c r="F218" s="41"/>
      <c r="G218" s="41"/>
      <c r="H218" s="41">
        <f>G218*$P$9/1000</f>
        <v>0</v>
      </c>
      <c r="I218" s="41"/>
      <c r="J218" s="41">
        <f>I218*$P$10/1000</f>
        <v>0</v>
      </c>
      <c r="K218" s="22"/>
      <c r="L218" s="22"/>
      <c r="M218" s="22"/>
      <c r="N218" s="22"/>
      <c r="O218" s="22">
        <f t="shared" si="4"/>
        <v>0</v>
      </c>
      <c r="P218" s="41">
        <f>E218*F218</f>
        <v>0</v>
      </c>
      <c r="Q218" s="41">
        <f>SUM(O218:O222)</f>
        <v>0</v>
      </c>
      <c r="R218" s="41">
        <f>Q218*1.02*1.05*$R$15</f>
        <v>0</v>
      </c>
      <c r="S218" s="29"/>
      <c r="T218" s="29"/>
      <c r="U218" s="29"/>
      <c r="V218" s="29"/>
      <c r="W218" s="29"/>
      <c r="X218" s="29"/>
    </row>
    <row r="219" spans="1:24" ht="12" customHeight="1">
      <c r="A219" s="47"/>
      <c r="B219" s="52"/>
      <c r="C219" s="45"/>
      <c r="D219" s="45"/>
      <c r="E219" s="41"/>
      <c r="F219" s="41"/>
      <c r="G219" s="41"/>
      <c r="H219" s="41"/>
      <c r="I219" s="41"/>
      <c r="J219" s="41"/>
      <c r="K219" s="22"/>
      <c r="L219" s="22"/>
      <c r="M219" s="22"/>
      <c r="N219" s="22"/>
      <c r="O219" s="22">
        <f t="shared" si="4"/>
        <v>0</v>
      </c>
      <c r="P219" s="41"/>
      <c r="Q219" s="41"/>
      <c r="R219" s="41"/>
      <c r="S219" s="29"/>
      <c r="T219" s="29"/>
      <c r="U219" s="29"/>
      <c r="V219" s="29"/>
      <c r="W219" s="29"/>
      <c r="X219" s="29"/>
    </row>
    <row r="220" spans="1:24" ht="12" customHeight="1">
      <c r="A220" s="47"/>
      <c r="B220" s="52"/>
      <c r="C220" s="45"/>
      <c r="D220" s="45"/>
      <c r="E220" s="41"/>
      <c r="F220" s="41"/>
      <c r="G220" s="41"/>
      <c r="H220" s="41"/>
      <c r="I220" s="41"/>
      <c r="J220" s="41"/>
      <c r="K220" s="22"/>
      <c r="L220" s="22"/>
      <c r="M220" s="22"/>
      <c r="N220" s="22"/>
      <c r="O220" s="22">
        <f t="shared" si="4"/>
        <v>0</v>
      </c>
      <c r="P220" s="41"/>
      <c r="Q220" s="41"/>
      <c r="R220" s="41"/>
      <c r="S220" s="29"/>
      <c r="T220" s="29"/>
      <c r="U220" s="29"/>
      <c r="V220" s="29"/>
      <c r="W220" s="29"/>
      <c r="X220" s="29"/>
    </row>
    <row r="221" spans="1:24" ht="12" customHeight="1">
      <c r="A221" s="47"/>
      <c r="B221" s="52"/>
      <c r="C221" s="45"/>
      <c r="D221" s="45"/>
      <c r="E221" s="41"/>
      <c r="F221" s="41"/>
      <c r="G221" s="41"/>
      <c r="H221" s="41"/>
      <c r="I221" s="41"/>
      <c r="J221" s="41"/>
      <c r="K221" s="22"/>
      <c r="L221" s="22"/>
      <c r="M221" s="22"/>
      <c r="N221" s="22"/>
      <c r="O221" s="22">
        <f t="shared" si="4"/>
        <v>0</v>
      </c>
      <c r="P221" s="41"/>
      <c r="Q221" s="41"/>
      <c r="R221" s="41"/>
      <c r="S221" s="29"/>
      <c r="T221" s="29"/>
      <c r="U221" s="29"/>
      <c r="V221" s="29"/>
      <c r="W221" s="29"/>
      <c r="X221" s="29"/>
    </row>
    <row r="222" spans="1:24" ht="12" customHeight="1">
      <c r="A222" s="47"/>
      <c r="B222" s="52"/>
      <c r="C222" s="45"/>
      <c r="D222" s="45"/>
      <c r="E222" s="41"/>
      <c r="F222" s="41"/>
      <c r="G222" s="41"/>
      <c r="H222" s="41"/>
      <c r="I222" s="41"/>
      <c r="J222" s="41"/>
      <c r="K222" s="22"/>
      <c r="L222" s="22"/>
      <c r="M222" s="22"/>
      <c r="N222" s="22"/>
      <c r="O222" s="22">
        <f t="shared" si="4"/>
        <v>0</v>
      </c>
      <c r="P222" s="41"/>
      <c r="Q222" s="41"/>
      <c r="R222" s="41"/>
      <c r="S222" s="29"/>
      <c r="T222" s="29"/>
      <c r="U222" s="29"/>
      <c r="V222" s="29"/>
      <c r="W222" s="29"/>
      <c r="X222" s="29"/>
    </row>
    <row r="223" spans="1:24" ht="12" customHeight="1">
      <c r="A223" s="47">
        <f>+A218+1</f>
        <v>36</v>
      </c>
      <c r="B223" s="44" t="s">
        <v>60</v>
      </c>
      <c r="C223" s="45" t="s">
        <v>61</v>
      </c>
      <c r="D223" s="45" t="s">
        <v>114</v>
      </c>
      <c r="E223" s="60">
        <f>0.012*0.012*3.14/4*0.3*E213</f>
        <v>1.0173599999999999E-4</v>
      </c>
      <c r="F223" s="41"/>
      <c r="G223" s="41"/>
      <c r="H223" s="41">
        <f>G223*$P$9/1000</f>
        <v>0</v>
      </c>
      <c r="I223" s="41"/>
      <c r="J223" s="41">
        <f>I223*$P$10/1000</f>
        <v>0</v>
      </c>
      <c r="K223" s="22" t="s">
        <v>62</v>
      </c>
      <c r="L223" s="22" t="s">
        <v>114</v>
      </c>
      <c r="M223" s="22"/>
      <c r="N223" s="22"/>
      <c r="O223" s="22">
        <f>M223*N223</f>
        <v>0</v>
      </c>
      <c r="P223" s="41">
        <f>E223*F223</f>
        <v>0</v>
      </c>
      <c r="Q223" s="41">
        <f>SUM(O223:O227)</f>
        <v>0</v>
      </c>
      <c r="R223" s="41">
        <f>Q223*1.02*1.05*$R$15</f>
        <v>0</v>
      </c>
      <c r="S223" s="29"/>
      <c r="T223" s="29"/>
      <c r="U223" s="29"/>
      <c r="V223" s="29"/>
      <c r="W223" s="29"/>
      <c r="X223" s="29"/>
    </row>
    <row r="224" spans="1:24" ht="12" customHeight="1">
      <c r="A224" s="47"/>
      <c r="B224" s="44"/>
      <c r="C224" s="45"/>
      <c r="D224" s="45"/>
      <c r="E224" s="60"/>
      <c r="F224" s="41"/>
      <c r="G224" s="41"/>
      <c r="H224" s="41"/>
      <c r="I224" s="41"/>
      <c r="J224" s="41"/>
      <c r="K224" s="22"/>
      <c r="L224" s="22"/>
      <c r="M224" s="22"/>
      <c r="N224" s="22"/>
      <c r="O224" s="22">
        <f>M224*N224</f>
        <v>0</v>
      </c>
      <c r="P224" s="41"/>
      <c r="Q224" s="41"/>
      <c r="R224" s="41"/>
      <c r="S224" s="29"/>
      <c r="T224" s="29"/>
      <c r="U224" s="29"/>
      <c r="V224" s="29"/>
      <c r="W224" s="29"/>
      <c r="X224" s="29"/>
    </row>
    <row r="225" spans="1:24" ht="12" customHeight="1">
      <c r="A225" s="47"/>
      <c r="B225" s="44"/>
      <c r="C225" s="45"/>
      <c r="D225" s="45"/>
      <c r="E225" s="60"/>
      <c r="F225" s="41"/>
      <c r="G225" s="41"/>
      <c r="H225" s="41"/>
      <c r="I225" s="41"/>
      <c r="J225" s="41"/>
      <c r="K225" s="22"/>
      <c r="L225" s="22"/>
      <c r="M225" s="22"/>
      <c r="N225" s="22"/>
      <c r="O225" s="22">
        <f>M225*N225</f>
        <v>0</v>
      </c>
      <c r="P225" s="41"/>
      <c r="Q225" s="41"/>
      <c r="R225" s="41"/>
      <c r="S225" s="29"/>
      <c r="T225" s="29"/>
      <c r="U225" s="29"/>
      <c r="V225" s="29"/>
      <c r="W225" s="29"/>
      <c r="X225" s="29"/>
    </row>
    <row r="226" spans="1:24" ht="12" customHeight="1">
      <c r="A226" s="47"/>
      <c r="B226" s="44"/>
      <c r="C226" s="45"/>
      <c r="D226" s="45"/>
      <c r="E226" s="60"/>
      <c r="F226" s="41"/>
      <c r="G226" s="41"/>
      <c r="H226" s="41"/>
      <c r="I226" s="41"/>
      <c r="J226" s="41"/>
      <c r="K226" s="22"/>
      <c r="L226" s="22"/>
      <c r="M226" s="22"/>
      <c r="N226" s="22"/>
      <c r="O226" s="22">
        <f>M226*N226</f>
        <v>0</v>
      </c>
      <c r="P226" s="41"/>
      <c r="Q226" s="41"/>
      <c r="R226" s="41"/>
      <c r="S226" s="29"/>
      <c r="T226" s="29"/>
      <c r="U226" s="29"/>
      <c r="V226" s="29"/>
      <c r="W226" s="29"/>
      <c r="X226" s="29"/>
    </row>
    <row r="227" spans="1:24" ht="12" customHeight="1">
      <c r="A227" s="47"/>
      <c r="B227" s="44"/>
      <c r="C227" s="45"/>
      <c r="D227" s="45"/>
      <c r="E227" s="60"/>
      <c r="F227" s="41"/>
      <c r="G227" s="41"/>
      <c r="H227" s="41"/>
      <c r="I227" s="41"/>
      <c r="J227" s="41"/>
      <c r="K227" s="22"/>
      <c r="L227" s="22"/>
      <c r="M227" s="22"/>
      <c r="N227" s="22"/>
      <c r="O227" s="22">
        <f>M227*N227</f>
        <v>0</v>
      </c>
      <c r="P227" s="41"/>
      <c r="Q227" s="41"/>
      <c r="R227" s="41"/>
      <c r="S227" s="29"/>
      <c r="T227" s="29"/>
      <c r="U227" s="29"/>
      <c r="V227" s="29"/>
      <c r="W227" s="29"/>
      <c r="X227" s="29"/>
    </row>
    <row r="228" spans="1:24" ht="12" customHeight="1">
      <c r="A228" s="47">
        <f>+A223+1</f>
        <v>37</v>
      </c>
      <c r="B228" s="44" t="s">
        <v>63</v>
      </c>
      <c r="C228" s="45" t="s">
        <v>64</v>
      </c>
      <c r="D228" s="45" t="s">
        <v>38</v>
      </c>
      <c r="E228" s="41">
        <v>1.6E-2</v>
      </c>
      <c r="F228" s="41"/>
      <c r="G228" s="41"/>
      <c r="H228" s="41">
        <f>G228*$P$9/1000</f>
        <v>0</v>
      </c>
      <c r="I228" s="41"/>
      <c r="J228" s="41">
        <f>I228*$P$10/1000</f>
        <v>0</v>
      </c>
      <c r="K228" s="24" t="s">
        <v>53</v>
      </c>
      <c r="L228" s="24" t="s">
        <v>38</v>
      </c>
      <c r="M228" s="24"/>
      <c r="N228" s="24"/>
      <c r="O228" s="22">
        <f t="shared" ref="O228:O237" si="5">M228*N228</f>
        <v>0</v>
      </c>
      <c r="P228" s="41">
        <f>E228*F228</f>
        <v>0</v>
      </c>
      <c r="Q228" s="41">
        <f>SUM(O228:O232)</f>
        <v>0</v>
      </c>
      <c r="R228" s="41">
        <f>Q228*1.02*1.05*$R$15</f>
        <v>0</v>
      </c>
      <c r="S228" s="29"/>
      <c r="T228" s="29"/>
      <c r="U228" s="29"/>
      <c r="V228" s="29"/>
      <c r="W228" s="29"/>
      <c r="X228" s="29"/>
    </row>
    <row r="229" spans="1:24" ht="12" customHeight="1">
      <c r="A229" s="47"/>
      <c r="B229" s="44"/>
      <c r="C229" s="45"/>
      <c r="D229" s="45"/>
      <c r="E229" s="41"/>
      <c r="F229" s="41"/>
      <c r="G229" s="41"/>
      <c r="H229" s="41"/>
      <c r="I229" s="41"/>
      <c r="J229" s="41"/>
      <c r="K229" s="22"/>
      <c r="L229" s="22"/>
      <c r="M229" s="22"/>
      <c r="N229" s="22"/>
      <c r="O229" s="22">
        <f t="shared" si="5"/>
        <v>0</v>
      </c>
      <c r="P229" s="41"/>
      <c r="Q229" s="41"/>
      <c r="R229" s="41"/>
      <c r="S229" s="29"/>
      <c r="T229" s="29"/>
      <c r="U229" s="29"/>
      <c r="V229" s="29"/>
      <c r="W229" s="29"/>
      <c r="X229" s="29"/>
    </row>
    <row r="230" spans="1:24" ht="12" customHeight="1">
      <c r="A230" s="47"/>
      <c r="B230" s="44"/>
      <c r="C230" s="45"/>
      <c r="D230" s="45"/>
      <c r="E230" s="41"/>
      <c r="F230" s="41"/>
      <c r="G230" s="41"/>
      <c r="H230" s="41"/>
      <c r="I230" s="41"/>
      <c r="J230" s="41"/>
      <c r="K230" s="22"/>
      <c r="L230" s="22"/>
      <c r="M230" s="22"/>
      <c r="N230" s="22"/>
      <c r="O230" s="22">
        <f t="shared" si="5"/>
        <v>0</v>
      </c>
      <c r="P230" s="41"/>
      <c r="Q230" s="41"/>
      <c r="R230" s="41"/>
      <c r="S230" s="29"/>
      <c r="T230" s="29"/>
      <c r="U230" s="29"/>
      <c r="V230" s="29">
        <f>12/1000</f>
        <v>1.2E-2</v>
      </c>
      <c r="W230" s="29"/>
      <c r="X230" s="29"/>
    </row>
    <row r="231" spans="1:24" ht="12" customHeight="1">
      <c r="A231" s="47"/>
      <c r="B231" s="44"/>
      <c r="C231" s="45"/>
      <c r="D231" s="45"/>
      <c r="E231" s="41"/>
      <c r="F231" s="41"/>
      <c r="G231" s="41"/>
      <c r="H231" s="41"/>
      <c r="I231" s="41"/>
      <c r="J231" s="41"/>
      <c r="K231" s="22"/>
      <c r="L231" s="22"/>
      <c r="M231" s="22"/>
      <c r="N231" s="22"/>
      <c r="O231" s="22">
        <f t="shared" si="5"/>
        <v>0</v>
      </c>
      <c r="P231" s="41"/>
      <c r="Q231" s="41"/>
      <c r="R231" s="41"/>
      <c r="S231" s="29"/>
      <c r="T231" s="29"/>
      <c r="U231" s="29"/>
      <c r="V231" s="29"/>
      <c r="W231" s="29"/>
      <c r="X231" s="29"/>
    </row>
    <row r="232" spans="1:24" ht="12" customHeight="1">
      <c r="A232" s="47"/>
      <c r="B232" s="44"/>
      <c r="C232" s="45"/>
      <c r="D232" s="45"/>
      <c r="E232" s="41"/>
      <c r="F232" s="41"/>
      <c r="G232" s="41"/>
      <c r="H232" s="41"/>
      <c r="I232" s="41"/>
      <c r="J232" s="41"/>
      <c r="K232" s="22"/>
      <c r="L232" s="22"/>
      <c r="M232" s="22"/>
      <c r="N232" s="22"/>
      <c r="O232" s="22">
        <f t="shared" si="5"/>
        <v>0</v>
      </c>
      <c r="P232" s="41"/>
      <c r="Q232" s="41"/>
      <c r="R232" s="41"/>
      <c r="S232" s="29"/>
      <c r="T232" s="29"/>
      <c r="U232" s="29"/>
      <c r="V232" s="29"/>
      <c r="W232" s="29"/>
      <c r="X232" s="29"/>
    </row>
    <row r="233" spans="1:24" ht="12.75" customHeight="1">
      <c r="A233" s="47">
        <f>+A228+1</f>
        <v>38</v>
      </c>
      <c r="B233" s="44" t="s">
        <v>104</v>
      </c>
      <c r="C233" s="45" t="s">
        <v>105</v>
      </c>
      <c r="D233" s="43" t="s">
        <v>38</v>
      </c>
      <c r="E233" s="42">
        <f>32.6/1000</f>
        <v>3.2600000000000004E-2</v>
      </c>
      <c r="F233" s="42"/>
      <c r="G233" s="42"/>
      <c r="H233" s="41">
        <f>G233*$P$9/1000</f>
        <v>0</v>
      </c>
      <c r="I233" s="42"/>
      <c r="J233" s="41">
        <f>I233*$P$10/1000</f>
        <v>0</v>
      </c>
      <c r="K233" s="20" t="s">
        <v>106</v>
      </c>
      <c r="L233" s="20" t="s">
        <v>38</v>
      </c>
      <c r="M233" s="20"/>
      <c r="N233" s="21"/>
      <c r="O233" s="22">
        <f t="shared" si="5"/>
        <v>0</v>
      </c>
      <c r="P233" s="41">
        <f>E233*F233</f>
        <v>0</v>
      </c>
      <c r="Q233" s="41">
        <f>SUM(O233:O237)</f>
        <v>0</v>
      </c>
      <c r="R233" s="41">
        <f>Q233*1.02*1.05*$R$15</f>
        <v>0</v>
      </c>
      <c r="S233" s="29"/>
      <c r="T233" s="29"/>
      <c r="U233" s="29"/>
      <c r="V233" s="29"/>
      <c r="W233" s="29"/>
      <c r="X233" s="29"/>
    </row>
    <row r="234" spans="1:24" ht="12.75" customHeight="1">
      <c r="A234" s="47"/>
      <c r="B234" s="44"/>
      <c r="C234" s="45"/>
      <c r="D234" s="43"/>
      <c r="E234" s="42"/>
      <c r="F234" s="42"/>
      <c r="G234" s="42"/>
      <c r="H234" s="41"/>
      <c r="I234" s="42"/>
      <c r="J234" s="41"/>
      <c r="K234" s="20"/>
      <c r="L234" s="20"/>
      <c r="M234" s="20"/>
      <c r="N234" s="21"/>
      <c r="O234" s="22">
        <f t="shared" si="5"/>
        <v>0</v>
      </c>
      <c r="P234" s="41"/>
      <c r="Q234" s="41"/>
      <c r="R234" s="41"/>
      <c r="S234" s="29"/>
      <c r="T234" s="29"/>
      <c r="U234" s="29"/>
      <c r="V234" s="29"/>
      <c r="W234" s="29"/>
      <c r="X234" s="29"/>
    </row>
    <row r="235" spans="1:24" ht="12.75" customHeight="1">
      <c r="A235" s="47"/>
      <c r="B235" s="44"/>
      <c r="C235" s="45"/>
      <c r="D235" s="43"/>
      <c r="E235" s="42"/>
      <c r="F235" s="42"/>
      <c r="G235" s="42"/>
      <c r="H235" s="41"/>
      <c r="I235" s="42"/>
      <c r="J235" s="41"/>
      <c r="K235" s="20"/>
      <c r="L235" s="20"/>
      <c r="M235" s="20"/>
      <c r="N235" s="21"/>
      <c r="O235" s="22">
        <f t="shared" si="5"/>
        <v>0</v>
      </c>
      <c r="P235" s="41"/>
      <c r="Q235" s="41"/>
      <c r="R235" s="41"/>
      <c r="S235" s="29"/>
      <c r="T235" s="29"/>
      <c r="U235" s="29"/>
      <c r="V235" s="29"/>
      <c r="W235" s="29"/>
      <c r="X235" s="29"/>
    </row>
    <row r="236" spans="1:24" ht="12.75" customHeight="1">
      <c r="A236" s="47"/>
      <c r="B236" s="44"/>
      <c r="C236" s="45"/>
      <c r="D236" s="43"/>
      <c r="E236" s="42"/>
      <c r="F236" s="42"/>
      <c r="G236" s="42"/>
      <c r="H236" s="41"/>
      <c r="I236" s="42"/>
      <c r="J236" s="41"/>
      <c r="K236" s="20"/>
      <c r="L236" s="20"/>
      <c r="M236" s="20"/>
      <c r="N236" s="21"/>
      <c r="O236" s="22">
        <f t="shared" si="5"/>
        <v>0</v>
      </c>
      <c r="P236" s="41"/>
      <c r="Q236" s="41"/>
      <c r="R236" s="41"/>
      <c r="S236" s="29"/>
      <c r="T236" s="29"/>
      <c r="U236" s="29"/>
      <c r="V236" s="29"/>
      <c r="W236" s="29"/>
      <c r="X236" s="29"/>
    </row>
    <row r="237" spans="1:24" ht="12.75" customHeight="1">
      <c r="A237" s="47"/>
      <c r="B237" s="44"/>
      <c r="C237" s="45"/>
      <c r="D237" s="43"/>
      <c r="E237" s="42"/>
      <c r="F237" s="42"/>
      <c r="G237" s="42"/>
      <c r="H237" s="41"/>
      <c r="I237" s="42"/>
      <c r="J237" s="41"/>
      <c r="K237" s="20"/>
      <c r="L237" s="20"/>
      <c r="M237" s="20"/>
      <c r="N237" s="21"/>
      <c r="O237" s="22">
        <f t="shared" si="5"/>
        <v>0</v>
      </c>
      <c r="P237" s="41"/>
      <c r="Q237" s="41"/>
      <c r="R237" s="41"/>
      <c r="S237" s="29"/>
      <c r="T237" s="29"/>
      <c r="U237" s="29"/>
      <c r="V237" s="29"/>
      <c r="W237" s="29"/>
      <c r="X237" s="29"/>
    </row>
    <row r="238" spans="1:24" ht="12" customHeight="1">
      <c r="A238" s="47">
        <f>+A233+1</f>
        <v>39</v>
      </c>
      <c r="B238" s="44" t="s">
        <v>107</v>
      </c>
      <c r="C238" s="45" t="s">
        <v>108</v>
      </c>
      <c r="D238" s="45" t="s">
        <v>116</v>
      </c>
      <c r="E238" s="41">
        <v>0.3</v>
      </c>
      <c r="F238" s="41"/>
      <c r="G238" s="41"/>
      <c r="H238" s="41">
        <f>G238*$P$9/1000</f>
        <v>0</v>
      </c>
      <c r="I238" s="41"/>
      <c r="J238" s="41">
        <f>I238*$P$10/1000</f>
        <v>0</v>
      </c>
      <c r="K238" s="22" t="s">
        <v>48</v>
      </c>
      <c r="L238" s="22" t="s">
        <v>114</v>
      </c>
      <c r="M238" s="22"/>
      <c r="N238" s="22"/>
      <c r="O238" s="22">
        <f t="shared" si="4"/>
        <v>0</v>
      </c>
      <c r="P238" s="41">
        <f>E238*F238</f>
        <v>0</v>
      </c>
      <c r="Q238" s="41">
        <f>SUM(O238:O242)</f>
        <v>0</v>
      </c>
      <c r="R238" s="41">
        <f>Q238*1.02*1.05*$R$15</f>
        <v>0</v>
      </c>
      <c r="S238" s="29"/>
      <c r="T238" s="29"/>
      <c r="U238" s="29"/>
      <c r="V238" s="29"/>
      <c r="W238" s="29"/>
      <c r="X238" s="29"/>
    </row>
    <row r="239" spans="1:24" ht="12" customHeight="1">
      <c r="A239" s="47"/>
      <c r="B239" s="52"/>
      <c r="C239" s="45"/>
      <c r="D239" s="45"/>
      <c r="E239" s="41"/>
      <c r="F239" s="41"/>
      <c r="G239" s="41"/>
      <c r="H239" s="41"/>
      <c r="I239" s="41"/>
      <c r="J239" s="41"/>
      <c r="K239" s="22" t="s">
        <v>49</v>
      </c>
      <c r="L239" s="22" t="s">
        <v>115</v>
      </c>
      <c r="M239" s="22"/>
      <c r="N239" s="22"/>
      <c r="O239" s="22">
        <f t="shared" si="4"/>
        <v>0</v>
      </c>
      <c r="P239" s="41"/>
      <c r="Q239" s="41"/>
      <c r="R239" s="41"/>
      <c r="S239" s="29"/>
      <c r="T239" s="29"/>
      <c r="U239" s="29"/>
      <c r="V239" s="29"/>
      <c r="W239" s="29"/>
      <c r="X239" s="29"/>
    </row>
    <row r="240" spans="1:24" ht="12" customHeight="1">
      <c r="A240" s="47"/>
      <c r="B240" s="52"/>
      <c r="C240" s="45"/>
      <c r="D240" s="45"/>
      <c r="E240" s="41"/>
      <c r="F240" s="41"/>
      <c r="G240" s="41"/>
      <c r="H240" s="41"/>
      <c r="I240" s="41"/>
      <c r="J240" s="41"/>
      <c r="K240" s="22" t="s">
        <v>50</v>
      </c>
      <c r="L240" s="22" t="s">
        <v>114</v>
      </c>
      <c r="M240" s="22"/>
      <c r="N240" s="22"/>
      <c r="O240" s="22">
        <f t="shared" si="4"/>
        <v>0</v>
      </c>
      <c r="P240" s="41"/>
      <c r="Q240" s="41"/>
      <c r="R240" s="41"/>
      <c r="S240" s="29"/>
      <c r="T240" s="29"/>
      <c r="U240" s="29"/>
      <c r="V240" s="29"/>
      <c r="W240" s="29"/>
      <c r="X240" s="29"/>
    </row>
    <row r="241" spans="1:24" ht="12" customHeight="1">
      <c r="A241" s="47"/>
      <c r="B241" s="52"/>
      <c r="C241" s="45"/>
      <c r="D241" s="45"/>
      <c r="E241" s="41"/>
      <c r="F241" s="41"/>
      <c r="G241" s="41"/>
      <c r="H241" s="41"/>
      <c r="I241" s="41"/>
      <c r="J241" s="41"/>
      <c r="K241" s="22" t="s">
        <v>109</v>
      </c>
      <c r="L241" s="22" t="s">
        <v>72</v>
      </c>
      <c r="M241" s="22"/>
      <c r="N241" s="22"/>
      <c r="O241" s="22">
        <f t="shared" si="4"/>
        <v>0</v>
      </c>
      <c r="P241" s="41"/>
      <c r="Q241" s="41"/>
      <c r="R241" s="41"/>
      <c r="S241" s="29"/>
      <c r="T241" s="29"/>
      <c r="U241" s="29"/>
      <c r="V241" s="29"/>
      <c r="W241" s="29"/>
      <c r="X241" s="29"/>
    </row>
    <row r="242" spans="1:24" ht="11.25" customHeight="1">
      <c r="A242" s="47"/>
      <c r="B242" s="52"/>
      <c r="C242" s="45"/>
      <c r="D242" s="45"/>
      <c r="E242" s="41"/>
      <c r="F242" s="41"/>
      <c r="G242" s="41"/>
      <c r="H242" s="41"/>
      <c r="I242" s="41"/>
      <c r="J242" s="41"/>
      <c r="K242" s="22"/>
      <c r="L242" s="22"/>
      <c r="M242" s="22"/>
      <c r="N242" s="22"/>
      <c r="O242" s="22">
        <f t="shared" si="4"/>
        <v>0</v>
      </c>
      <c r="P242" s="41"/>
      <c r="Q242" s="41"/>
      <c r="R242" s="41"/>
      <c r="S242" s="29"/>
      <c r="T242" s="29"/>
      <c r="U242" s="29"/>
      <c r="V242" s="29"/>
      <c r="W242" s="29"/>
      <c r="X242" s="29"/>
    </row>
    <row r="243" spans="1:24" ht="12" customHeight="1">
      <c r="A243" s="47">
        <f>+A238+1</f>
        <v>40</v>
      </c>
      <c r="B243" s="51" t="s">
        <v>51</v>
      </c>
      <c r="C243" s="53" t="s">
        <v>52</v>
      </c>
      <c r="D243" s="53" t="s">
        <v>38</v>
      </c>
      <c r="E243" s="54">
        <v>3.2000000000000001E-2</v>
      </c>
      <c r="F243" s="41"/>
      <c r="G243" s="54"/>
      <c r="H243" s="41">
        <f>G243*$P$9/1000</f>
        <v>0</v>
      </c>
      <c r="I243" s="54"/>
      <c r="J243" s="41">
        <f>I243*$P$10/1000</f>
        <v>0</v>
      </c>
      <c r="K243" s="24" t="s">
        <v>53</v>
      </c>
      <c r="L243" s="24" t="s">
        <v>38</v>
      </c>
      <c r="M243" s="24"/>
      <c r="N243" s="24"/>
      <c r="O243" s="22">
        <f t="shared" si="4"/>
        <v>0</v>
      </c>
      <c r="P243" s="41">
        <f>E243*F243</f>
        <v>0</v>
      </c>
      <c r="Q243" s="41">
        <f>SUM(O243:O247)</f>
        <v>0</v>
      </c>
      <c r="R243" s="41">
        <f>Q243*1.02*1.05*$R$15</f>
        <v>0</v>
      </c>
      <c r="S243" s="29"/>
      <c r="T243" s="29"/>
      <c r="U243" s="29"/>
      <c r="V243" s="29"/>
      <c r="W243" s="29"/>
      <c r="X243" s="29"/>
    </row>
    <row r="244" spans="1:24" ht="12" customHeight="1">
      <c r="A244" s="47"/>
      <c r="B244" s="52"/>
      <c r="C244" s="53"/>
      <c r="D244" s="53"/>
      <c r="E244" s="54"/>
      <c r="F244" s="41"/>
      <c r="G244" s="54"/>
      <c r="H244" s="41"/>
      <c r="I244" s="54"/>
      <c r="J244" s="41"/>
      <c r="K244" s="24"/>
      <c r="L244" s="24"/>
      <c r="M244" s="24"/>
      <c r="N244" s="24"/>
      <c r="O244" s="22">
        <f t="shared" si="4"/>
        <v>0</v>
      </c>
      <c r="P244" s="41"/>
      <c r="Q244" s="41"/>
      <c r="R244" s="41"/>
      <c r="S244" s="29"/>
      <c r="T244" s="29"/>
      <c r="U244" s="29"/>
      <c r="V244" s="29"/>
      <c r="W244" s="29"/>
      <c r="X244" s="29"/>
    </row>
    <row r="245" spans="1:24" ht="12" customHeight="1">
      <c r="A245" s="47"/>
      <c r="B245" s="52"/>
      <c r="C245" s="53"/>
      <c r="D245" s="53"/>
      <c r="E245" s="54"/>
      <c r="F245" s="41"/>
      <c r="G245" s="54"/>
      <c r="H245" s="41"/>
      <c r="I245" s="54"/>
      <c r="J245" s="41"/>
      <c r="K245" s="24"/>
      <c r="L245" s="24"/>
      <c r="M245" s="24"/>
      <c r="N245" s="24"/>
      <c r="O245" s="22">
        <f t="shared" si="4"/>
        <v>0</v>
      </c>
      <c r="P245" s="41"/>
      <c r="Q245" s="41"/>
      <c r="R245" s="41"/>
      <c r="S245" s="29"/>
      <c r="T245" s="29"/>
      <c r="U245" s="29"/>
      <c r="V245" s="29"/>
      <c r="W245" s="29"/>
      <c r="X245" s="29"/>
    </row>
    <row r="246" spans="1:24" ht="12" customHeight="1">
      <c r="A246" s="47"/>
      <c r="B246" s="52"/>
      <c r="C246" s="53"/>
      <c r="D246" s="53"/>
      <c r="E246" s="54"/>
      <c r="F246" s="41"/>
      <c r="G246" s="54"/>
      <c r="H246" s="41"/>
      <c r="I246" s="54"/>
      <c r="J246" s="41"/>
      <c r="K246" s="24"/>
      <c r="L246" s="24"/>
      <c r="M246" s="24"/>
      <c r="N246" s="24"/>
      <c r="O246" s="22">
        <f t="shared" si="4"/>
        <v>0</v>
      </c>
      <c r="P246" s="41"/>
      <c r="Q246" s="41"/>
      <c r="R246" s="41"/>
      <c r="S246" s="29"/>
      <c r="T246" s="29"/>
      <c r="U246" s="29"/>
      <c r="V246" s="29"/>
      <c r="W246" s="29"/>
      <c r="X246" s="29"/>
    </row>
    <row r="247" spans="1:24" ht="12" customHeight="1">
      <c r="A247" s="47"/>
      <c r="B247" s="52"/>
      <c r="C247" s="53"/>
      <c r="D247" s="53"/>
      <c r="E247" s="54"/>
      <c r="F247" s="41"/>
      <c r="G247" s="54"/>
      <c r="H247" s="41"/>
      <c r="I247" s="54"/>
      <c r="J247" s="41"/>
      <c r="K247" s="24"/>
      <c r="L247" s="24"/>
      <c r="M247" s="24"/>
      <c r="N247" s="24"/>
      <c r="O247" s="22">
        <f t="shared" si="4"/>
        <v>0</v>
      </c>
      <c r="P247" s="41"/>
      <c r="Q247" s="41"/>
      <c r="R247" s="41"/>
      <c r="S247" s="29"/>
      <c r="T247" s="29"/>
      <c r="U247" s="29"/>
      <c r="V247" s="29"/>
      <c r="W247" s="29"/>
      <c r="X247" s="29"/>
    </row>
    <row r="248" spans="1:24" ht="12" customHeight="1">
      <c r="A248" s="47">
        <f>+A243+1</f>
        <v>41</v>
      </c>
      <c r="B248" s="51" t="s">
        <v>51</v>
      </c>
      <c r="C248" s="53" t="s">
        <v>54</v>
      </c>
      <c r="D248" s="53" t="s">
        <v>38</v>
      </c>
      <c r="E248" s="54">
        <f>6.4/1000</f>
        <v>6.4000000000000003E-3</v>
      </c>
      <c r="F248" s="41"/>
      <c r="G248" s="54"/>
      <c r="H248" s="41">
        <f>G248*$P$9/1000</f>
        <v>0</v>
      </c>
      <c r="I248" s="54"/>
      <c r="J248" s="41">
        <f>I248*$P$10/1000</f>
        <v>0</v>
      </c>
      <c r="K248" s="24" t="s">
        <v>53</v>
      </c>
      <c r="L248" s="24" t="s">
        <v>38</v>
      </c>
      <c r="M248" s="24"/>
      <c r="N248" s="24"/>
      <c r="O248" s="22">
        <f t="shared" si="4"/>
        <v>0</v>
      </c>
      <c r="P248" s="41">
        <f>E248*F248</f>
        <v>0</v>
      </c>
      <c r="Q248" s="41">
        <f>SUM(O248:O252)</f>
        <v>0</v>
      </c>
      <c r="R248" s="41">
        <f>Q248*1.02*1.05*$R$15</f>
        <v>0</v>
      </c>
      <c r="S248" s="29"/>
      <c r="T248" s="29"/>
      <c r="U248" s="29"/>
      <c r="V248" s="29"/>
      <c r="W248" s="29"/>
      <c r="X248" s="29"/>
    </row>
    <row r="249" spans="1:24" ht="12" customHeight="1">
      <c r="A249" s="47"/>
      <c r="B249" s="52"/>
      <c r="C249" s="53"/>
      <c r="D249" s="53"/>
      <c r="E249" s="54"/>
      <c r="F249" s="41"/>
      <c r="G249" s="54"/>
      <c r="H249" s="41"/>
      <c r="I249" s="54"/>
      <c r="J249" s="41"/>
      <c r="K249" s="24"/>
      <c r="L249" s="24"/>
      <c r="M249" s="24"/>
      <c r="N249" s="24"/>
      <c r="O249" s="22">
        <f t="shared" si="4"/>
        <v>0</v>
      </c>
      <c r="P249" s="41"/>
      <c r="Q249" s="41"/>
      <c r="R249" s="41"/>
      <c r="S249" s="29"/>
      <c r="T249" s="29"/>
      <c r="U249" s="29"/>
      <c r="V249" s="29"/>
      <c r="W249" s="29"/>
      <c r="X249" s="29"/>
    </row>
    <row r="250" spans="1:24" ht="12" customHeight="1">
      <c r="A250" s="47"/>
      <c r="B250" s="52"/>
      <c r="C250" s="53"/>
      <c r="D250" s="53"/>
      <c r="E250" s="54"/>
      <c r="F250" s="41"/>
      <c r="G250" s="54"/>
      <c r="H250" s="41"/>
      <c r="I250" s="54"/>
      <c r="J250" s="41"/>
      <c r="K250" s="24"/>
      <c r="L250" s="24"/>
      <c r="M250" s="24"/>
      <c r="N250" s="24"/>
      <c r="O250" s="22">
        <f t="shared" si="4"/>
        <v>0</v>
      </c>
      <c r="P250" s="41"/>
      <c r="Q250" s="41"/>
      <c r="R250" s="41"/>
      <c r="S250" s="29"/>
      <c r="T250" s="29"/>
      <c r="U250" s="29"/>
      <c r="V250" s="29"/>
      <c r="W250" s="29"/>
      <c r="X250" s="29"/>
    </row>
    <row r="251" spans="1:24" ht="12" customHeight="1">
      <c r="A251" s="47"/>
      <c r="B251" s="52"/>
      <c r="C251" s="53"/>
      <c r="D251" s="53"/>
      <c r="E251" s="54"/>
      <c r="F251" s="41"/>
      <c r="G251" s="54"/>
      <c r="H251" s="41"/>
      <c r="I251" s="54"/>
      <c r="J251" s="41"/>
      <c r="K251" s="24"/>
      <c r="L251" s="24"/>
      <c r="M251" s="24"/>
      <c r="N251" s="24"/>
      <c r="O251" s="22">
        <f t="shared" si="4"/>
        <v>0</v>
      </c>
      <c r="P251" s="41"/>
      <c r="Q251" s="41"/>
      <c r="R251" s="41"/>
      <c r="S251" s="29"/>
      <c r="T251" s="29"/>
      <c r="U251" s="29"/>
      <c r="V251" s="29"/>
      <c r="W251" s="29"/>
      <c r="X251" s="29"/>
    </row>
    <row r="252" spans="1:24" ht="12" customHeight="1">
      <c r="A252" s="47"/>
      <c r="B252" s="52"/>
      <c r="C252" s="53"/>
      <c r="D252" s="53"/>
      <c r="E252" s="54"/>
      <c r="F252" s="41"/>
      <c r="G252" s="54"/>
      <c r="H252" s="41"/>
      <c r="I252" s="54"/>
      <c r="J252" s="41"/>
      <c r="K252" s="24"/>
      <c r="L252" s="24"/>
      <c r="M252" s="24"/>
      <c r="N252" s="24"/>
      <c r="O252" s="22">
        <f t="shared" si="4"/>
        <v>0</v>
      </c>
      <c r="P252" s="41"/>
      <c r="Q252" s="41"/>
      <c r="R252" s="41"/>
      <c r="S252" s="29"/>
      <c r="T252" s="29"/>
      <c r="U252" s="29"/>
      <c r="V252" s="29"/>
      <c r="W252" s="29"/>
      <c r="X252" s="29"/>
    </row>
    <row r="253" spans="1:24" ht="12.75" customHeight="1"/>
    <row r="254" spans="1:24">
      <c r="C254" s="1" t="s">
        <v>110</v>
      </c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7">
        <f>SUM(P18:P252)-P262</f>
        <v>0</v>
      </c>
      <c r="Q254" s="26"/>
      <c r="R254" s="28"/>
    </row>
    <row r="255" spans="1:24" ht="11.25" customHeight="1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7"/>
      <c r="Q255" s="26"/>
      <c r="R255" s="28"/>
    </row>
    <row r="256" spans="1:24">
      <c r="C256" s="1" t="s">
        <v>111</v>
      </c>
      <c r="P256" s="27">
        <f>P254*0.133</f>
        <v>0</v>
      </c>
    </row>
    <row r="257" spans="3:16" ht="12.75" customHeight="1">
      <c r="P257" s="27"/>
    </row>
    <row r="258" spans="3:16">
      <c r="C258" s="1" t="s">
        <v>110</v>
      </c>
      <c r="P258" s="27">
        <f>SUM(P254:P256)</f>
        <v>0</v>
      </c>
    </row>
    <row r="259" spans="3:16" ht="12.75" customHeight="1">
      <c r="P259" s="27"/>
    </row>
    <row r="260" spans="3:16">
      <c r="C260" s="1" t="s">
        <v>112</v>
      </c>
      <c r="P260" s="27">
        <f>P258*0.11</f>
        <v>0</v>
      </c>
    </row>
    <row r="261" spans="3:16" ht="12.75" hidden="1" customHeight="1">
      <c r="P261" s="27"/>
    </row>
    <row r="262" spans="3:16" hidden="1">
      <c r="C262" s="1" t="s">
        <v>113</v>
      </c>
      <c r="P262" s="27"/>
    </row>
    <row r="263" spans="3:16" ht="11.25" customHeight="1">
      <c r="P263" s="27"/>
    </row>
    <row r="264" spans="3:16">
      <c r="C264" s="1" t="s">
        <v>110</v>
      </c>
      <c r="P264" s="27">
        <f>P258+P260+P262</f>
        <v>0</v>
      </c>
    </row>
    <row r="265" spans="3:16">
      <c r="P265" s="3"/>
    </row>
    <row r="266" spans="3:16">
      <c r="F266" s="30"/>
      <c r="G266" s="30"/>
      <c r="K266" s="30"/>
      <c r="L266" s="30"/>
      <c r="M266" s="30"/>
    </row>
    <row r="268" spans="3:16">
      <c r="F268" s="30"/>
      <c r="G268" s="30"/>
      <c r="K268" s="30"/>
      <c r="L268" s="30"/>
      <c r="M268" s="30"/>
    </row>
    <row r="269" spans="3:16">
      <c r="F269" s="30"/>
      <c r="G269" s="30"/>
      <c r="H269" s="30"/>
      <c r="K269" s="30"/>
      <c r="L269" s="30"/>
    </row>
    <row r="274" spans="6:18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7"/>
      <c r="Q274" s="26"/>
      <c r="R274" s="28"/>
    </row>
    <row r="275" spans="6:18">
      <c r="P275" s="27"/>
    </row>
    <row r="276" spans="6:18">
      <c r="P276" s="27"/>
    </row>
    <row r="277" spans="6:18">
      <c r="P277" s="27"/>
    </row>
    <row r="279" spans="6:18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7"/>
      <c r="Q279" s="26"/>
      <c r="R279" s="28"/>
    </row>
    <row r="280" spans="6:18">
      <c r="P280" s="27"/>
    </row>
    <row r="281" spans="6:18">
      <c r="P281" s="27"/>
    </row>
    <row r="282" spans="6:18">
      <c r="P282" s="27"/>
    </row>
    <row r="283" spans="6:18">
      <c r="P283" s="3"/>
    </row>
  </sheetData>
  <mergeCells count="650">
    <mergeCell ref="F269:H269"/>
    <mergeCell ref="K269:L269"/>
    <mergeCell ref="Q248:Q252"/>
    <mergeCell ref="R248:R252"/>
    <mergeCell ref="F266:G266"/>
    <mergeCell ref="K266:M266"/>
    <mergeCell ref="F268:G268"/>
    <mergeCell ref="K268:M268"/>
    <mergeCell ref="F248:F252"/>
    <mergeCell ref="G248:G252"/>
    <mergeCell ref="H248:H252"/>
    <mergeCell ref="I248:I252"/>
    <mergeCell ref="J248:J252"/>
    <mergeCell ref="P248:P252"/>
    <mergeCell ref="I243:I247"/>
    <mergeCell ref="J243:J247"/>
    <mergeCell ref="P243:P247"/>
    <mergeCell ref="Q243:Q247"/>
    <mergeCell ref="R243:R247"/>
    <mergeCell ref="A248:A252"/>
    <mergeCell ref="B248:B252"/>
    <mergeCell ref="C248:C252"/>
    <mergeCell ref="D248:D252"/>
    <mergeCell ref="E248:E252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F238:F242"/>
    <mergeCell ref="G238:G242"/>
    <mergeCell ref="H238:H242"/>
    <mergeCell ref="I233:I237"/>
    <mergeCell ref="J233:J237"/>
    <mergeCell ref="P233:P237"/>
    <mergeCell ref="Q233:Q237"/>
    <mergeCell ref="R233:R237"/>
    <mergeCell ref="A238:A242"/>
    <mergeCell ref="B238:B242"/>
    <mergeCell ref="C238:C242"/>
    <mergeCell ref="D238:D242"/>
    <mergeCell ref="E238:E242"/>
    <mergeCell ref="Q238:Q242"/>
    <mergeCell ref="R238:R242"/>
    <mergeCell ref="I238:I242"/>
    <mergeCell ref="J238:J242"/>
    <mergeCell ref="P238:P242"/>
    <mergeCell ref="A233:A237"/>
    <mergeCell ref="B233:B237"/>
    <mergeCell ref="C233:C237"/>
    <mergeCell ref="D233:D237"/>
    <mergeCell ref="E233:E237"/>
    <mergeCell ref="F233:F237"/>
    <mergeCell ref="G233:G237"/>
    <mergeCell ref="H233:H237"/>
    <mergeCell ref="F228:F232"/>
    <mergeCell ref="G228:G232"/>
    <mergeCell ref="H228:H232"/>
    <mergeCell ref="I223:I227"/>
    <mergeCell ref="J223:J227"/>
    <mergeCell ref="P223:P227"/>
    <mergeCell ref="Q223:Q227"/>
    <mergeCell ref="R223:R227"/>
    <mergeCell ref="A228:A232"/>
    <mergeCell ref="B228:B232"/>
    <mergeCell ref="C228:C232"/>
    <mergeCell ref="D228:D232"/>
    <mergeCell ref="E228:E232"/>
    <mergeCell ref="Q228:Q232"/>
    <mergeCell ref="R228:R232"/>
    <mergeCell ref="I228:I232"/>
    <mergeCell ref="J228:J232"/>
    <mergeCell ref="P228:P232"/>
    <mergeCell ref="A223:A227"/>
    <mergeCell ref="B223:B227"/>
    <mergeCell ref="C223:C227"/>
    <mergeCell ref="D223:D227"/>
    <mergeCell ref="E223:E227"/>
    <mergeCell ref="F223:F227"/>
    <mergeCell ref="G223:G227"/>
    <mergeCell ref="H223:H227"/>
    <mergeCell ref="F218:F222"/>
    <mergeCell ref="G218:G222"/>
    <mergeCell ref="H218:H222"/>
    <mergeCell ref="Q213:Q217"/>
    <mergeCell ref="R213:R217"/>
    <mergeCell ref="A218:A222"/>
    <mergeCell ref="B218:B222"/>
    <mergeCell ref="C218:C222"/>
    <mergeCell ref="D218:D222"/>
    <mergeCell ref="E218:E222"/>
    <mergeCell ref="Q218:Q222"/>
    <mergeCell ref="R218:R222"/>
    <mergeCell ref="I218:I222"/>
    <mergeCell ref="J218:J222"/>
    <mergeCell ref="P218:P222"/>
    <mergeCell ref="A208:A212"/>
    <mergeCell ref="B208:B212"/>
    <mergeCell ref="C208:C212"/>
    <mergeCell ref="D208:D212"/>
    <mergeCell ref="E208:E212"/>
    <mergeCell ref="Q208:Q212"/>
    <mergeCell ref="R208:R212"/>
    <mergeCell ref="A213:A217"/>
    <mergeCell ref="B213:B217"/>
    <mergeCell ref="C213:C217"/>
    <mergeCell ref="D213:D217"/>
    <mergeCell ref="E213:E217"/>
    <mergeCell ref="F213:F217"/>
    <mergeCell ref="G213:G217"/>
    <mergeCell ref="H213:H217"/>
    <mergeCell ref="F208:F212"/>
    <mergeCell ref="G208:G212"/>
    <mergeCell ref="H208:H212"/>
    <mergeCell ref="I208:I212"/>
    <mergeCell ref="J208:J212"/>
    <mergeCell ref="P208:P212"/>
    <mergeCell ref="I213:I217"/>
    <mergeCell ref="J213:J217"/>
    <mergeCell ref="P213:P217"/>
    <mergeCell ref="U198:U202"/>
    <mergeCell ref="A203:A207"/>
    <mergeCell ref="B203:B207"/>
    <mergeCell ref="C203:C207"/>
    <mergeCell ref="D203:D207"/>
    <mergeCell ref="E203:E207"/>
    <mergeCell ref="F203:F207"/>
    <mergeCell ref="G203:G207"/>
    <mergeCell ref="H203:H207"/>
    <mergeCell ref="G198:G202"/>
    <mergeCell ref="H198:H202"/>
    <mergeCell ref="I198:I202"/>
    <mergeCell ref="J198:J202"/>
    <mergeCell ref="P198:P202"/>
    <mergeCell ref="Q198:Q202"/>
    <mergeCell ref="I203:I207"/>
    <mergeCell ref="J203:J207"/>
    <mergeCell ref="P203:P207"/>
    <mergeCell ref="Q203:Q207"/>
    <mergeCell ref="R203:R207"/>
    <mergeCell ref="J193:J197"/>
    <mergeCell ref="P193:P197"/>
    <mergeCell ref="Q193:Q197"/>
    <mergeCell ref="R193:R197"/>
    <mergeCell ref="A198:A202"/>
    <mergeCell ref="B198:B202"/>
    <mergeCell ref="C198:C202"/>
    <mergeCell ref="D198:D202"/>
    <mergeCell ref="E198:E202"/>
    <mergeCell ref="F198:F202"/>
    <mergeCell ref="R198:R202"/>
    <mergeCell ref="A193:A197"/>
    <mergeCell ref="B193:B197"/>
    <mergeCell ref="C193:C197"/>
    <mergeCell ref="D193:D197"/>
    <mergeCell ref="E193:E197"/>
    <mergeCell ref="F193:F197"/>
    <mergeCell ref="G193:G197"/>
    <mergeCell ref="H193:H197"/>
    <mergeCell ref="I193:I197"/>
    <mergeCell ref="Q183:Q187"/>
    <mergeCell ref="R183:R187"/>
    <mergeCell ref="A188:A192"/>
    <mergeCell ref="B188:B192"/>
    <mergeCell ref="C188:C192"/>
    <mergeCell ref="D188:D192"/>
    <mergeCell ref="E188:E192"/>
    <mergeCell ref="F188:F192"/>
    <mergeCell ref="R188:R192"/>
    <mergeCell ref="G188:G192"/>
    <mergeCell ref="H188:H192"/>
    <mergeCell ref="I188:I192"/>
    <mergeCell ref="J188:J192"/>
    <mergeCell ref="P188:P192"/>
    <mergeCell ref="Q188:Q192"/>
    <mergeCell ref="R178:R182"/>
    <mergeCell ref="A183:A187"/>
    <mergeCell ref="B183:B187"/>
    <mergeCell ref="C183:C187"/>
    <mergeCell ref="D183:D187"/>
    <mergeCell ref="E183:E187"/>
    <mergeCell ref="F183:F187"/>
    <mergeCell ref="G183:G187"/>
    <mergeCell ref="H183:H187"/>
    <mergeCell ref="I183:I187"/>
    <mergeCell ref="G178:G182"/>
    <mergeCell ref="H178:H182"/>
    <mergeCell ref="I178:I182"/>
    <mergeCell ref="J178:J182"/>
    <mergeCell ref="P178:P182"/>
    <mergeCell ref="Q178:Q182"/>
    <mergeCell ref="A178:A182"/>
    <mergeCell ref="B178:B182"/>
    <mergeCell ref="C178:C182"/>
    <mergeCell ref="D178:D182"/>
    <mergeCell ref="E178:E182"/>
    <mergeCell ref="F178:F182"/>
    <mergeCell ref="J183:J187"/>
    <mergeCell ref="P183:P187"/>
    <mergeCell ref="I173:I177"/>
    <mergeCell ref="J173:J177"/>
    <mergeCell ref="P173:P177"/>
    <mergeCell ref="Q173:Q177"/>
    <mergeCell ref="R173:R177"/>
    <mergeCell ref="U173:U177"/>
    <mergeCell ref="R168:R172"/>
    <mergeCell ref="U168:U172"/>
    <mergeCell ref="A173:A177"/>
    <mergeCell ref="B173:B177"/>
    <mergeCell ref="C173:C177"/>
    <mergeCell ref="D173:D177"/>
    <mergeCell ref="E173:E177"/>
    <mergeCell ref="F173:F177"/>
    <mergeCell ref="G173:G177"/>
    <mergeCell ref="H173:H177"/>
    <mergeCell ref="G168:G172"/>
    <mergeCell ref="H168:H172"/>
    <mergeCell ref="I168:I172"/>
    <mergeCell ref="J168:J172"/>
    <mergeCell ref="P168:P172"/>
    <mergeCell ref="Q168:Q172"/>
    <mergeCell ref="J163:J167"/>
    <mergeCell ref="P163:P167"/>
    <mergeCell ref="Q163:Q167"/>
    <mergeCell ref="R163:R167"/>
    <mergeCell ref="A168:A172"/>
    <mergeCell ref="B168:B172"/>
    <mergeCell ref="C168:C172"/>
    <mergeCell ref="D168:D172"/>
    <mergeCell ref="E168:E172"/>
    <mergeCell ref="F168:F172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I163:I167"/>
    <mergeCell ref="J153:J157"/>
    <mergeCell ref="P153:P157"/>
    <mergeCell ref="Q153:Q157"/>
    <mergeCell ref="R153:R157"/>
    <mergeCell ref="A158:A162"/>
    <mergeCell ref="B158:B162"/>
    <mergeCell ref="C158:C162"/>
    <mergeCell ref="D158:D162"/>
    <mergeCell ref="E158:E162"/>
    <mergeCell ref="F158:F162"/>
    <mergeCell ref="R158:R162"/>
    <mergeCell ref="G158:G162"/>
    <mergeCell ref="H158:H162"/>
    <mergeCell ref="I158:I162"/>
    <mergeCell ref="J158:J162"/>
    <mergeCell ref="P158:P162"/>
    <mergeCell ref="Q158:Q162"/>
    <mergeCell ref="A153:A157"/>
    <mergeCell ref="B153:B157"/>
    <mergeCell ref="C153:C157"/>
    <mergeCell ref="D153:D157"/>
    <mergeCell ref="E153:E157"/>
    <mergeCell ref="F153:F157"/>
    <mergeCell ref="G153:G157"/>
    <mergeCell ref="H153:H157"/>
    <mergeCell ref="I153:I157"/>
    <mergeCell ref="J143:J147"/>
    <mergeCell ref="P143:P147"/>
    <mergeCell ref="Q143:Q147"/>
    <mergeCell ref="R143:R147"/>
    <mergeCell ref="A148:A152"/>
    <mergeCell ref="B148:B152"/>
    <mergeCell ref="C148:C152"/>
    <mergeCell ref="D148:D152"/>
    <mergeCell ref="E148:E152"/>
    <mergeCell ref="F148:F152"/>
    <mergeCell ref="R148:R152"/>
    <mergeCell ref="G148:G152"/>
    <mergeCell ref="H148:H152"/>
    <mergeCell ref="I148:I152"/>
    <mergeCell ref="J148:J152"/>
    <mergeCell ref="P148:P152"/>
    <mergeCell ref="Q148:Q152"/>
    <mergeCell ref="A143:A147"/>
    <mergeCell ref="B143:B147"/>
    <mergeCell ref="C143:C147"/>
    <mergeCell ref="D143:D147"/>
    <mergeCell ref="E143:E147"/>
    <mergeCell ref="F143:F147"/>
    <mergeCell ref="G143:G147"/>
    <mergeCell ref="H143:H147"/>
    <mergeCell ref="I143:I147"/>
    <mergeCell ref="U133:U137"/>
    <mergeCell ref="A138:A142"/>
    <mergeCell ref="B138:B142"/>
    <mergeCell ref="C138:C142"/>
    <mergeCell ref="D138:D142"/>
    <mergeCell ref="E138:E142"/>
    <mergeCell ref="F138:F142"/>
    <mergeCell ref="G138:G142"/>
    <mergeCell ref="F133:F137"/>
    <mergeCell ref="G133:G137"/>
    <mergeCell ref="H133:H137"/>
    <mergeCell ref="I133:I137"/>
    <mergeCell ref="J133:J137"/>
    <mergeCell ref="P133:P137"/>
    <mergeCell ref="U138:U142"/>
    <mergeCell ref="H138:H142"/>
    <mergeCell ref="I138:I142"/>
    <mergeCell ref="J138:J142"/>
    <mergeCell ref="P138:P142"/>
    <mergeCell ref="Q138:Q142"/>
    <mergeCell ref="R138:R142"/>
    <mergeCell ref="I128:I132"/>
    <mergeCell ref="J128:J132"/>
    <mergeCell ref="P128:P132"/>
    <mergeCell ref="Q128:Q132"/>
    <mergeCell ref="R128:R132"/>
    <mergeCell ref="A133:A137"/>
    <mergeCell ref="B133:B137"/>
    <mergeCell ref="C133:C137"/>
    <mergeCell ref="D133:D137"/>
    <mergeCell ref="E133:E137"/>
    <mergeCell ref="Q133:Q137"/>
    <mergeCell ref="R133:R137"/>
    <mergeCell ref="A128:A132"/>
    <mergeCell ref="B128:B132"/>
    <mergeCell ref="C128:C132"/>
    <mergeCell ref="D128:D132"/>
    <mergeCell ref="E128:E132"/>
    <mergeCell ref="F128:F132"/>
    <mergeCell ref="G128:G132"/>
    <mergeCell ref="H128:H132"/>
    <mergeCell ref="F123:F127"/>
    <mergeCell ref="G123:G127"/>
    <mergeCell ref="H123:H127"/>
    <mergeCell ref="I118:I122"/>
    <mergeCell ref="J118:J122"/>
    <mergeCell ref="P118:P122"/>
    <mergeCell ref="Q118:Q122"/>
    <mergeCell ref="R118:R122"/>
    <mergeCell ref="A123:A127"/>
    <mergeCell ref="B123:B127"/>
    <mergeCell ref="C123:C127"/>
    <mergeCell ref="D123:D127"/>
    <mergeCell ref="E123:E127"/>
    <mergeCell ref="Q123:Q127"/>
    <mergeCell ref="R123:R127"/>
    <mergeCell ref="I123:I127"/>
    <mergeCell ref="J123:J127"/>
    <mergeCell ref="P123:P127"/>
    <mergeCell ref="A118:A122"/>
    <mergeCell ref="B118:B122"/>
    <mergeCell ref="C118:C122"/>
    <mergeCell ref="D118:D122"/>
    <mergeCell ref="E118:E122"/>
    <mergeCell ref="F118:F122"/>
    <mergeCell ref="G118:G122"/>
    <mergeCell ref="H118:H122"/>
    <mergeCell ref="F113:F117"/>
    <mergeCell ref="G113:G117"/>
    <mergeCell ref="H113:H117"/>
    <mergeCell ref="J108:J112"/>
    <mergeCell ref="P108:P112"/>
    <mergeCell ref="Q108:Q112"/>
    <mergeCell ref="R108:R112"/>
    <mergeCell ref="U108:U112"/>
    <mergeCell ref="A113:A117"/>
    <mergeCell ref="B113:B117"/>
    <mergeCell ref="C113:C117"/>
    <mergeCell ref="D113:D117"/>
    <mergeCell ref="E113:E117"/>
    <mergeCell ref="Q113:Q117"/>
    <mergeCell ref="R113:R117"/>
    <mergeCell ref="I113:I117"/>
    <mergeCell ref="J113:J117"/>
    <mergeCell ref="P113:P117"/>
    <mergeCell ref="A108:A112"/>
    <mergeCell ref="B108:B112"/>
    <mergeCell ref="C108:C112"/>
    <mergeCell ref="D108:D112"/>
    <mergeCell ref="E108:E112"/>
    <mergeCell ref="F108:F112"/>
    <mergeCell ref="G108:G112"/>
    <mergeCell ref="H108:H112"/>
    <mergeCell ref="I108:I112"/>
    <mergeCell ref="J98:J102"/>
    <mergeCell ref="P98:P102"/>
    <mergeCell ref="Q98:Q102"/>
    <mergeCell ref="R98:R102"/>
    <mergeCell ref="A103:A107"/>
    <mergeCell ref="B103:B107"/>
    <mergeCell ref="C103:C107"/>
    <mergeCell ref="D103:D107"/>
    <mergeCell ref="E103:E107"/>
    <mergeCell ref="F103:F107"/>
    <mergeCell ref="R103:R107"/>
    <mergeCell ref="G103:G107"/>
    <mergeCell ref="H103:H107"/>
    <mergeCell ref="I103:I107"/>
    <mergeCell ref="J103:J107"/>
    <mergeCell ref="P103:P107"/>
    <mergeCell ref="Q103:Q107"/>
    <mergeCell ref="A98:A102"/>
    <mergeCell ref="B98:B102"/>
    <mergeCell ref="C98:C102"/>
    <mergeCell ref="D98:D102"/>
    <mergeCell ref="E98:E102"/>
    <mergeCell ref="F98:F102"/>
    <mergeCell ref="G98:G102"/>
    <mergeCell ref="H98:H102"/>
    <mergeCell ref="I98:I102"/>
    <mergeCell ref="J88:J92"/>
    <mergeCell ref="P88:P92"/>
    <mergeCell ref="Q88:Q92"/>
    <mergeCell ref="R88:R92"/>
    <mergeCell ref="A93:A97"/>
    <mergeCell ref="B93:B97"/>
    <mergeCell ref="C93:C97"/>
    <mergeCell ref="D93:D97"/>
    <mergeCell ref="E93:E97"/>
    <mergeCell ref="F93:F97"/>
    <mergeCell ref="R93:R97"/>
    <mergeCell ref="G93:G97"/>
    <mergeCell ref="H93:H97"/>
    <mergeCell ref="I93:I97"/>
    <mergeCell ref="J93:J97"/>
    <mergeCell ref="P93:P97"/>
    <mergeCell ref="Q93:Q97"/>
    <mergeCell ref="A88:A92"/>
    <mergeCell ref="B88:B92"/>
    <mergeCell ref="C88:C92"/>
    <mergeCell ref="D88:D92"/>
    <mergeCell ref="E88:E92"/>
    <mergeCell ref="F88:F92"/>
    <mergeCell ref="G88:G92"/>
    <mergeCell ref="H88:H92"/>
    <mergeCell ref="I88:I92"/>
    <mergeCell ref="J78:J82"/>
    <mergeCell ref="P78:P82"/>
    <mergeCell ref="Q78:Q82"/>
    <mergeCell ref="R78:R82"/>
    <mergeCell ref="A83:A87"/>
    <mergeCell ref="B83:B87"/>
    <mergeCell ref="C83:C87"/>
    <mergeCell ref="D83:D87"/>
    <mergeCell ref="E83:E87"/>
    <mergeCell ref="F83:F87"/>
    <mergeCell ref="R83:R87"/>
    <mergeCell ref="G83:G87"/>
    <mergeCell ref="H83:H87"/>
    <mergeCell ref="I83:I87"/>
    <mergeCell ref="J83:J87"/>
    <mergeCell ref="P83:P87"/>
    <mergeCell ref="Q83:Q87"/>
    <mergeCell ref="A78:A82"/>
    <mergeCell ref="B78:B82"/>
    <mergeCell ref="C78:C82"/>
    <mergeCell ref="D78:D82"/>
    <mergeCell ref="E78:E82"/>
    <mergeCell ref="F78:F82"/>
    <mergeCell ref="G78:G82"/>
    <mergeCell ref="H78:H82"/>
    <mergeCell ref="I78:I82"/>
    <mergeCell ref="J68:J72"/>
    <mergeCell ref="P68:P72"/>
    <mergeCell ref="Q68:Q72"/>
    <mergeCell ref="R68:R72"/>
    <mergeCell ref="A73:A77"/>
    <mergeCell ref="B73:B77"/>
    <mergeCell ref="C73:C77"/>
    <mergeCell ref="D73:D77"/>
    <mergeCell ref="E73:E77"/>
    <mergeCell ref="F73:F77"/>
    <mergeCell ref="R73:R77"/>
    <mergeCell ref="G73:G77"/>
    <mergeCell ref="H73:H77"/>
    <mergeCell ref="I73:I77"/>
    <mergeCell ref="J73:J77"/>
    <mergeCell ref="P73:P77"/>
    <mergeCell ref="Q73:Q77"/>
    <mergeCell ref="A68:A72"/>
    <mergeCell ref="B68:B72"/>
    <mergeCell ref="C68:C72"/>
    <mergeCell ref="D68:D72"/>
    <mergeCell ref="E68:E72"/>
    <mergeCell ref="F68:F72"/>
    <mergeCell ref="G68:G72"/>
    <mergeCell ref="H68:H72"/>
    <mergeCell ref="I68:I72"/>
    <mergeCell ref="J58:J62"/>
    <mergeCell ref="P58:P62"/>
    <mergeCell ref="Q58:Q62"/>
    <mergeCell ref="R58:R62"/>
    <mergeCell ref="A63:A67"/>
    <mergeCell ref="B63:B67"/>
    <mergeCell ref="C63:C67"/>
    <mergeCell ref="D63:D67"/>
    <mergeCell ref="E63:E67"/>
    <mergeCell ref="F63:F67"/>
    <mergeCell ref="R63:R67"/>
    <mergeCell ref="G63:G67"/>
    <mergeCell ref="H63:H67"/>
    <mergeCell ref="I63:I67"/>
    <mergeCell ref="J63:J67"/>
    <mergeCell ref="P63:P67"/>
    <mergeCell ref="Q63:Q67"/>
    <mergeCell ref="A58:A62"/>
    <mergeCell ref="B58:B62"/>
    <mergeCell ref="C58:C62"/>
    <mergeCell ref="D58:D62"/>
    <mergeCell ref="E58:E62"/>
    <mergeCell ref="F58:F62"/>
    <mergeCell ref="G58:G62"/>
    <mergeCell ref="H58:H62"/>
    <mergeCell ref="I58:I62"/>
    <mergeCell ref="J48:J52"/>
    <mergeCell ref="P48:P52"/>
    <mergeCell ref="Q48:Q52"/>
    <mergeCell ref="R48:R52"/>
    <mergeCell ref="A53:A57"/>
    <mergeCell ref="B53:B57"/>
    <mergeCell ref="C53:C57"/>
    <mergeCell ref="D53:D57"/>
    <mergeCell ref="E53:E57"/>
    <mergeCell ref="F53:F57"/>
    <mergeCell ref="R53:R57"/>
    <mergeCell ref="G53:G57"/>
    <mergeCell ref="H53:H57"/>
    <mergeCell ref="I53:I57"/>
    <mergeCell ref="J53:J57"/>
    <mergeCell ref="P53:P57"/>
    <mergeCell ref="Q53:Q57"/>
    <mergeCell ref="A48:A52"/>
    <mergeCell ref="B48:B52"/>
    <mergeCell ref="C48:C52"/>
    <mergeCell ref="D48:D52"/>
    <mergeCell ref="E48:E52"/>
    <mergeCell ref="F48:F52"/>
    <mergeCell ref="G48:G52"/>
    <mergeCell ref="H48:H52"/>
    <mergeCell ref="I48:I52"/>
    <mergeCell ref="U38:U42"/>
    <mergeCell ref="A43:A47"/>
    <mergeCell ref="B43:B47"/>
    <mergeCell ref="C43:C47"/>
    <mergeCell ref="D43:D47"/>
    <mergeCell ref="E43:E47"/>
    <mergeCell ref="F43:F47"/>
    <mergeCell ref="G43:G47"/>
    <mergeCell ref="F38:F42"/>
    <mergeCell ref="G38:G42"/>
    <mergeCell ref="H38:H42"/>
    <mergeCell ref="I38:I42"/>
    <mergeCell ref="J38:J42"/>
    <mergeCell ref="P38:P42"/>
    <mergeCell ref="U43:U47"/>
    <mergeCell ref="H43:H47"/>
    <mergeCell ref="I43:I47"/>
    <mergeCell ref="J43:J47"/>
    <mergeCell ref="P43:P47"/>
    <mergeCell ref="Q43:Q47"/>
    <mergeCell ref="R43:R47"/>
    <mergeCell ref="I33:I37"/>
    <mergeCell ref="J33:J37"/>
    <mergeCell ref="P33:P37"/>
    <mergeCell ref="Q33:Q37"/>
    <mergeCell ref="R33:R37"/>
    <mergeCell ref="A38:A42"/>
    <mergeCell ref="B38:B42"/>
    <mergeCell ref="C38:C42"/>
    <mergeCell ref="D38:D42"/>
    <mergeCell ref="E38:E42"/>
    <mergeCell ref="Q38:Q42"/>
    <mergeCell ref="R38:R42"/>
    <mergeCell ref="A33:A37"/>
    <mergeCell ref="B33:B37"/>
    <mergeCell ref="C33:C37"/>
    <mergeCell ref="D33:D37"/>
    <mergeCell ref="E33:E37"/>
    <mergeCell ref="F33:F37"/>
    <mergeCell ref="G33:G37"/>
    <mergeCell ref="H33:H37"/>
    <mergeCell ref="F28:F32"/>
    <mergeCell ref="G28:G32"/>
    <mergeCell ref="H28:H32"/>
    <mergeCell ref="P23:P27"/>
    <mergeCell ref="Q23:Q27"/>
    <mergeCell ref="R23:R27"/>
    <mergeCell ref="A28:A32"/>
    <mergeCell ref="B28:B32"/>
    <mergeCell ref="C28:C32"/>
    <mergeCell ref="D28:D32"/>
    <mergeCell ref="E28:E32"/>
    <mergeCell ref="Q28:Q32"/>
    <mergeCell ref="R28:R32"/>
    <mergeCell ref="I28:I32"/>
    <mergeCell ref="J28:J32"/>
    <mergeCell ref="P28:P32"/>
    <mergeCell ref="R18:R22"/>
    <mergeCell ref="U18:U22"/>
    <mergeCell ref="A23:A27"/>
    <mergeCell ref="B23:B27"/>
    <mergeCell ref="C23:C27"/>
    <mergeCell ref="D23:D27"/>
    <mergeCell ref="E23:E27"/>
    <mergeCell ref="F23:F27"/>
    <mergeCell ref="G23:G27"/>
    <mergeCell ref="H23:H27"/>
    <mergeCell ref="G18:G22"/>
    <mergeCell ref="H18:H22"/>
    <mergeCell ref="I18:I22"/>
    <mergeCell ref="J18:J22"/>
    <mergeCell ref="P18:P22"/>
    <mergeCell ref="Q18:Q22"/>
    <mergeCell ref="A18:A22"/>
    <mergeCell ref="B18:B22"/>
    <mergeCell ref="C18:C22"/>
    <mergeCell ref="D18:D22"/>
    <mergeCell ref="E18:E22"/>
    <mergeCell ref="F18:F22"/>
    <mergeCell ref="I23:I27"/>
    <mergeCell ref="J23:J27"/>
    <mergeCell ref="U13:U16"/>
    <mergeCell ref="G15:H15"/>
    <mergeCell ref="I15:J15"/>
    <mergeCell ref="K15:O15"/>
    <mergeCell ref="A10:E10"/>
    <mergeCell ref="F10:G10"/>
    <mergeCell ref="L10:O10"/>
    <mergeCell ref="K11:O11"/>
    <mergeCell ref="A13:A16"/>
    <mergeCell ref="B13:B16"/>
    <mergeCell ref="C13:C16"/>
    <mergeCell ref="D13:D16"/>
    <mergeCell ref="E13:E16"/>
    <mergeCell ref="F13:F16"/>
    <mergeCell ref="D1:G1"/>
    <mergeCell ref="A3:C4"/>
    <mergeCell ref="D3:R4"/>
    <mergeCell ref="A6:R6"/>
    <mergeCell ref="B7:Q7"/>
    <mergeCell ref="J9:K9"/>
    <mergeCell ref="L9:O9"/>
    <mergeCell ref="G13:O14"/>
    <mergeCell ref="P13:P15"/>
    <mergeCell ref="Q13:Q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Աշտարակ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2023-09-07T13:26:15Z</dcterms:modified>
</cp:coreProperties>
</file>